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44" yWindow="456" windowWidth="23256" windowHeight="13176"/>
  </bookViews>
  <sheets>
    <sheet name="Master spreadsheet" sheetId="98" r:id="rId1"/>
    <sheet name="Fig 10.3" sheetId="101" r:id="rId2"/>
    <sheet name="Fig 10.4" sheetId="100" r:id="rId3"/>
    <sheet name="OECD HP" sheetId="1" r:id="rId4"/>
    <sheet name="OECD Rent" sheetId="2" r:id="rId5"/>
    <sheet name="RentPrice" sheetId="6" r:id="rId6"/>
    <sheet name="Rent-Index correl" sheetId="81" r:id="rId7"/>
    <sheet name="10Y" sheetId="96" r:id="rId8"/>
    <sheet name="GB forward" sheetId="84" r:id="rId9"/>
  </sheets>
  <definedNames>
    <definedName name="COR_HP_IR">'Master spreadsheet'!$B$11</definedName>
    <definedName name="COR_HP_q">'Master spreadsheet'!$B$12</definedName>
    <definedName name="H">'Master spreadsheet'!$B$7</definedName>
    <definedName name="sig_AR">'Master spreadsheet'!$B$8</definedName>
    <definedName name="sig_HP">'Master spreadsheet'!$B$6</definedName>
    <definedName name="sig_IR">'Master spreadsheet'!$B$9</definedName>
    <definedName name="sig_q">'Master spreadsheet'!$B$10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8" i="98"/>
  <c r="D87"/>
  <c r="D86"/>
  <c r="D85"/>
  <c r="D84"/>
  <c r="D83"/>
  <c r="D82"/>
  <c r="D81"/>
  <c r="D80"/>
  <c r="D79"/>
  <c r="B111"/>
  <c r="C104"/>
  <c r="E195" l="1"/>
  <c r="C188"/>
  <c r="C189"/>
  <c r="F189" s="1"/>
  <c r="C190"/>
  <c r="C191"/>
  <c r="F191" s="1"/>
  <c r="C192"/>
  <c r="C193"/>
  <c r="F193" s="1"/>
  <c r="C194"/>
  <c r="C195"/>
  <c r="F195" s="1"/>
  <c r="C196"/>
  <c r="C197"/>
  <c r="F197" s="1"/>
  <c r="C198"/>
  <c r="C199"/>
  <c r="F199" s="1"/>
  <c r="C200"/>
  <c r="C201"/>
  <c r="F201" s="1"/>
  <c r="C202"/>
  <c r="F202" s="1"/>
  <c r="C203"/>
  <c r="F203" s="1"/>
  <c r="C204"/>
  <c r="C205"/>
  <c r="F205" s="1"/>
  <c r="C206"/>
  <c r="C207"/>
  <c r="F207" s="1"/>
  <c r="C208"/>
  <c r="C209"/>
  <c r="F209" s="1"/>
  <c r="C210"/>
  <c r="F210" s="1"/>
  <c r="C211"/>
  <c r="F211" s="1"/>
  <c r="C212"/>
  <c r="E188"/>
  <c r="F188"/>
  <c r="E189"/>
  <c r="E190"/>
  <c r="F190"/>
  <c r="E191"/>
  <c r="E192"/>
  <c r="F192"/>
  <c r="E193"/>
  <c r="E194"/>
  <c r="F194"/>
  <c r="E196"/>
  <c r="F196"/>
  <c r="E197"/>
  <c r="E198"/>
  <c r="F198"/>
  <c r="E199"/>
  <c r="E200"/>
  <c r="F200"/>
  <c r="E201"/>
  <c r="E202"/>
  <c r="E203"/>
  <c r="E204"/>
  <c r="F204"/>
  <c r="E205"/>
  <c r="E206"/>
  <c r="F206"/>
  <c r="E207"/>
  <c r="E208"/>
  <c r="F208"/>
  <c r="E209"/>
  <c r="E210"/>
  <c r="E211"/>
  <c r="E212"/>
  <c r="F212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A209"/>
  <c r="A210"/>
  <c r="A211"/>
  <c r="A212"/>
  <c r="A196"/>
  <c r="A197"/>
  <c r="A198"/>
  <c r="A199"/>
  <c r="A200" s="1"/>
  <c r="A201" s="1"/>
  <c r="A202" s="1"/>
  <c r="A203" s="1"/>
  <c r="A204" s="1"/>
  <c r="A205" s="1"/>
  <c r="A206" s="1"/>
  <c r="A207" s="1"/>
  <c r="A208" s="1"/>
  <c r="A189"/>
  <c r="A190"/>
  <c r="A191"/>
  <c r="A192"/>
  <c r="A193" s="1"/>
  <c r="A194" s="1"/>
  <c r="A195" s="1"/>
  <c r="A188"/>
  <c r="A187" l="1"/>
  <c r="C187"/>
  <c r="F187" s="1"/>
  <c r="D187"/>
  <c r="E187"/>
  <c r="D138"/>
  <c r="E138"/>
  <c r="F138"/>
  <c r="D139"/>
  <c r="E139"/>
  <c r="F139"/>
  <c r="D140"/>
  <c r="E140"/>
  <c r="F140"/>
  <c r="D141"/>
  <c r="E141"/>
  <c r="F141"/>
  <c r="D142"/>
  <c r="E142"/>
  <c r="F142"/>
  <c r="D143"/>
  <c r="E143"/>
  <c r="F143"/>
  <c r="D144"/>
  <c r="E144"/>
  <c r="F144"/>
  <c r="D145"/>
  <c r="E145"/>
  <c r="F145"/>
  <c r="D146"/>
  <c r="E146"/>
  <c r="F146"/>
  <c r="D147"/>
  <c r="E147"/>
  <c r="F147"/>
  <c r="D148"/>
  <c r="E148"/>
  <c r="F148"/>
  <c r="D149"/>
  <c r="E149"/>
  <c r="F149"/>
  <c r="D150"/>
  <c r="E150"/>
  <c r="F150"/>
  <c r="D151"/>
  <c r="E151"/>
  <c r="F151"/>
  <c r="D152"/>
  <c r="E152"/>
  <c r="F152"/>
  <c r="D153"/>
  <c r="E153"/>
  <c r="F153"/>
  <c r="D154"/>
  <c r="E154"/>
  <c r="F154"/>
  <c r="D155"/>
  <c r="E155"/>
  <c r="F155"/>
  <c r="D156"/>
  <c r="E156"/>
  <c r="F156"/>
  <c r="D157"/>
  <c r="E157"/>
  <c r="F157"/>
  <c r="D158"/>
  <c r="E158"/>
  <c r="F158"/>
  <c r="D159"/>
  <c r="E159"/>
  <c r="F159"/>
  <c r="D160"/>
  <c r="E160"/>
  <c r="F160"/>
  <c r="D161"/>
  <c r="E161"/>
  <c r="F161"/>
  <c r="D162"/>
  <c r="E162"/>
  <c r="F162"/>
  <c r="D163"/>
  <c r="E163"/>
  <c r="F163"/>
  <c r="D164"/>
  <c r="E164"/>
  <c r="F164"/>
  <c r="D165"/>
  <c r="E165"/>
  <c r="F165"/>
  <c r="D166"/>
  <c r="E166"/>
  <c r="F166"/>
  <c r="D167"/>
  <c r="E167"/>
  <c r="F167"/>
  <c r="D168"/>
  <c r="E168"/>
  <c r="F168"/>
  <c r="D169"/>
  <c r="E169"/>
  <c r="F169"/>
  <c r="D170"/>
  <c r="E170"/>
  <c r="F170"/>
  <c r="D171"/>
  <c r="E171"/>
  <c r="F171"/>
  <c r="D172"/>
  <c r="E172"/>
  <c r="F172"/>
  <c r="D173"/>
  <c r="E173"/>
  <c r="F173"/>
  <c r="D174"/>
  <c r="E174"/>
  <c r="F174"/>
  <c r="D175"/>
  <c r="E175"/>
  <c r="F175"/>
  <c r="D176"/>
  <c r="E176"/>
  <c r="F176"/>
  <c r="D177"/>
  <c r="E177"/>
  <c r="F177"/>
  <c r="D178"/>
  <c r="E178"/>
  <c r="F178"/>
  <c r="D179"/>
  <c r="E179"/>
  <c r="F179"/>
  <c r="D180"/>
  <c r="E180"/>
  <c r="F180"/>
  <c r="D181"/>
  <c r="E181"/>
  <c r="F181"/>
  <c r="D182"/>
  <c r="E182"/>
  <c r="F182"/>
  <c r="D183"/>
  <c r="E183"/>
  <c r="F183"/>
  <c r="D184"/>
  <c r="E184"/>
  <c r="F184"/>
  <c r="D185"/>
  <c r="E185"/>
  <c r="F185"/>
  <c r="D186"/>
  <c r="E186"/>
  <c r="F186"/>
  <c r="E137"/>
  <c r="F137"/>
  <c r="D137"/>
  <c r="C103" l="1"/>
  <c r="B110"/>
  <c r="B17" l="1"/>
  <c r="B18"/>
  <c r="B19"/>
  <c r="B20"/>
  <c r="B21"/>
  <c r="B22"/>
  <c r="B16"/>
  <c r="B120" l="1"/>
  <c r="Z4" i="81" l="1"/>
  <c r="X149"/>
  <c r="Y149"/>
  <c r="X5"/>
  <c r="Y5"/>
  <c r="Z5" s="1"/>
  <c r="X6"/>
  <c r="Y6"/>
  <c r="X7"/>
  <c r="Y7"/>
  <c r="Z7" s="1"/>
  <c r="X8"/>
  <c r="Y8"/>
  <c r="X9"/>
  <c r="Y9"/>
  <c r="Z9" s="1"/>
  <c r="X10"/>
  <c r="Y10"/>
  <c r="X11"/>
  <c r="Y11"/>
  <c r="Z11" s="1"/>
  <c r="X12"/>
  <c r="Y12"/>
  <c r="X13"/>
  <c r="Y13"/>
  <c r="Z13" s="1"/>
  <c r="X14"/>
  <c r="Y14"/>
  <c r="X15"/>
  <c r="Y15"/>
  <c r="Z15" s="1"/>
  <c r="X16"/>
  <c r="Y16"/>
  <c r="X17"/>
  <c r="Y17"/>
  <c r="Z17" s="1"/>
  <c r="X18"/>
  <c r="Y18"/>
  <c r="X19"/>
  <c r="Y19"/>
  <c r="Z19" s="1"/>
  <c r="X20"/>
  <c r="Y20"/>
  <c r="X21"/>
  <c r="Y21"/>
  <c r="Z21" s="1"/>
  <c r="X22"/>
  <c r="Y22"/>
  <c r="X23"/>
  <c r="Y23"/>
  <c r="Z23" s="1"/>
  <c r="X24"/>
  <c r="Y24"/>
  <c r="X25"/>
  <c r="Y25"/>
  <c r="Z25" s="1"/>
  <c r="X26"/>
  <c r="Y26"/>
  <c r="X27"/>
  <c r="Y27"/>
  <c r="Z27" s="1"/>
  <c r="X28"/>
  <c r="Y28"/>
  <c r="X29"/>
  <c r="Y29"/>
  <c r="Z29" s="1"/>
  <c r="X30"/>
  <c r="Y30"/>
  <c r="X31"/>
  <c r="Y31"/>
  <c r="Z31" s="1"/>
  <c r="X32"/>
  <c r="Y32"/>
  <c r="X33"/>
  <c r="Y33"/>
  <c r="Z33" s="1"/>
  <c r="X34"/>
  <c r="Y34"/>
  <c r="X35"/>
  <c r="Y35"/>
  <c r="Z35" s="1"/>
  <c r="X36"/>
  <c r="Y36"/>
  <c r="X37"/>
  <c r="Y37"/>
  <c r="Z37" s="1"/>
  <c r="X38"/>
  <c r="Y38"/>
  <c r="X39"/>
  <c r="Y39"/>
  <c r="Z39" s="1"/>
  <c r="X40"/>
  <c r="Y40"/>
  <c r="X41"/>
  <c r="Y41"/>
  <c r="Z41" s="1"/>
  <c r="X42"/>
  <c r="Y42"/>
  <c r="X43"/>
  <c r="Y43"/>
  <c r="Z43" s="1"/>
  <c r="X44"/>
  <c r="Y44"/>
  <c r="X45"/>
  <c r="Y45"/>
  <c r="Z45" s="1"/>
  <c r="X46"/>
  <c r="Y46"/>
  <c r="X47"/>
  <c r="Y47"/>
  <c r="Z47" s="1"/>
  <c r="X48"/>
  <c r="Y48"/>
  <c r="X49"/>
  <c r="Y49"/>
  <c r="Z49" s="1"/>
  <c r="X50"/>
  <c r="Y50"/>
  <c r="X51"/>
  <c r="Y51"/>
  <c r="Z51" s="1"/>
  <c r="X52"/>
  <c r="Y52"/>
  <c r="X53"/>
  <c r="Y53"/>
  <c r="Z53" s="1"/>
  <c r="X54"/>
  <c r="Y54"/>
  <c r="X55"/>
  <c r="Y55"/>
  <c r="Z55" s="1"/>
  <c r="X56"/>
  <c r="Y56"/>
  <c r="X57"/>
  <c r="Y57"/>
  <c r="Z57" s="1"/>
  <c r="X58"/>
  <c r="Y58"/>
  <c r="X59"/>
  <c r="Y59"/>
  <c r="Z59" s="1"/>
  <c r="X60"/>
  <c r="Y60"/>
  <c r="X61"/>
  <c r="Y61"/>
  <c r="Z61" s="1"/>
  <c r="X62"/>
  <c r="Y62"/>
  <c r="X63"/>
  <c r="Y63"/>
  <c r="Z63" s="1"/>
  <c r="X64"/>
  <c r="Y64"/>
  <c r="X65"/>
  <c r="Y65"/>
  <c r="Z65" s="1"/>
  <c r="X66"/>
  <c r="Y66"/>
  <c r="Z66" s="1"/>
  <c r="X67"/>
  <c r="Y67"/>
  <c r="Z67" s="1"/>
  <c r="X68"/>
  <c r="Y68"/>
  <c r="Z68" s="1"/>
  <c r="X69"/>
  <c r="Y69"/>
  <c r="Z69" s="1"/>
  <c r="X70"/>
  <c r="Y70"/>
  <c r="Z70" s="1"/>
  <c r="X71"/>
  <c r="Y71"/>
  <c r="Z71" s="1"/>
  <c r="X72"/>
  <c r="Y72"/>
  <c r="Z72" s="1"/>
  <c r="X73"/>
  <c r="Y73"/>
  <c r="Z73" s="1"/>
  <c r="X74"/>
  <c r="Y74"/>
  <c r="Z74" s="1"/>
  <c r="X75"/>
  <c r="Y75"/>
  <c r="Z75" s="1"/>
  <c r="X76"/>
  <c r="Y76"/>
  <c r="Z76" s="1"/>
  <c r="X77"/>
  <c r="Y77"/>
  <c r="Z77" s="1"/>
  <c r="X78"/>
  <c r="Y78"/>
  <c r="Z78" s="1"/>
  <c r="X79"/>
  <c r="Y79"/>
  <c r="Z79" s="1"/>
  <c r="X80"/>
  <c r="Y80"/>
  <c r="Z80" s="1"/>
  <c r="X81"/>
  <c r="Y81"/>
  <c r="Z81" s="1"/>
  <c r="X82"/>
  <c r="Y82"/>
  <c r="Z82" s="1"/>
  <c r="X83"/>
  <c r="Y83"/>
  <c r="Z83" s="1"/>
  <c r="X84"/>
  <c r="Y84"/>
  <c r="Z84" s="1"/>
  <c r="X85"/>
  <c r="Y85"/>
  <c r="Z85" s="1"/>
  <c r="X86"/>
  <c r="Y86"/>
  <c r="Z86" s="1"/>
  <c r="X87"/>
  <c r="Y87"/>
  <c r="Z87" s="1"/>
  <c r="X88"/>
  <c r="Y88"/>
  <c r="Z88" s="1"/>
  <c r="X89"/>
  <c r="Y89"/>
  <c r="Z89" s="1"/>
  <c r="X90"/>
  <c r="Y90"/>
  <c r="Z90" s="1"/>
  <c r="X91"/>
  <c r="Y91"/>
  <c r="Z91" s="1"/>
  <c r="X92"/>
  <c r="Y92"/>
  <c r="Z92" s="1"/>
  <c r="X93"/>
  <c r="Y93"/>
  <c r="Z93" s="1"/>
  <c r="X94"/>
  <c r="Y94"/>
  <c r="Z94" s="1"/>
  <c r="X95"/>
  <c r="Y95"/>
  <c r="Z95" s="1"/>
  <c r="X96"/>
  <c r="Y96"/>
  <c r="Z96" s="1"/>
  <c r="X97"/>
  <c r="Y97"/>
  <c r="Z97" s="1"/>
  <c r="X98"/>
  <c r="Y98"/>
  <c r="Z98" s="1"/>
  <c r="X99"/>
  <c r="Y99"/>
  <c r="Z99" s="1"/>
  <c r="X100"/>
  <c r="Y100"/>
  <c r="Z100" s="1"/>
  <c r="X101"/>
  <c r="Y101"/>
  <c r="Z101" s="1"/>
  <c r="X102"/>
  <c r="Y102"/>
  <c r="Z102" s="1"/>
  <c r="X103"/>
  <c r="Y103"/>
  <c r="Z103" s="1"/>
  <c r="X104"/>
  <c r="Y104"/>
  <c r="Z104" s="1"/>
  <c r="X105"/>
  <c r="Y105"/>
  <c r="Z105" s="1"/>
  <c r="X106"/>
  <c r="Y106"/>
  <c r="Z106" s="1"/>
  <c r="X107"/>
  <c r="Y107"/>
  <c r="Z107" s="1"/>
  <c r="X108"/>
  <c r="Y108"/>
  <c r="Z108" s="1"/>
  <c r="X109"/>
  <c r="Y109"/>
  <c r="Z109" s="1"/>
  <c r="X110"/>
  <c r="Y110"/>
  <c r="Z110" s="1"/>
  <c r="X111"/>
  <c r="Y111"/>
  <c r="Z111" s="1"/>
  <c r="X112"/>
  <c r="Y112"/>
  <c r="Z112" s="1"/>
  <c r="X113"/>
  <c r="Y113"/>
  <c r="Z113" s="1"/>
  <c r="X114"/>
  <c r="Y114"/>
  <c r="Z114" s="1"/>
  <c r="X115"/>
  <c r="Y115"/>
  <c r="Z115" s="1"/>
  <c r="X116"/>
  <c r="Y116"/>
  <c r="Z116" s="1"/>
  <c r="X117"/>
  <c r="Y117"/>
  <c r="Z117" s="1"/>
  <c r="X118"/>
  <c r="Y118"/>
  <c r="Z118" s="1"/>
  <c r="X119"/>
  <c r="Y119"/>
  <c r="Z119" s="1"/>
  <c r="X120"/>
  <c r="Y120"/>
  <c r="Z120" s="1"/>
  <c r="X121"/>
  <c r="Y121"/>
  <c r="Z121" s="1"/>
  <c r="X122"/>
  <c r="Y122"/>
  <c r="Z122" s="1"/>
  <c r="X123"/>
  <c r="Y123"/>
  <c r="Z123" s="1"/>
  <c r="X124"/>
  <c r="Y124"/>
  <c r="Z124" s="1"/>
  <c r="X125"/>
  <c r="Y125"/>
  <c r="Z125" s="1"/>
  <c r="X126"/>
  <c r="Y126"/>
  <c r="Z126" s="1"/>
  <c r="X127"/>
  <c r="Y127"/>
  <c r="Z127" s="1"/>
  <c r="X128"/>
  <c r="Y128"/>
  <c r="Z128" s="1"/>
  <c r="X129"/>
  <c r="Y129"/>
  <c r="Z129" s="1"/>
  <c r="X130"/>
  <c r="Y130"/>
  <c r="Z130" s="1"/>
  <c r="X131"/>
  <c r="Y131"/>
  <c r="Z131" s="1"/>
  <c r="X132"/>
  <c r="Y132"/>
  <c r="Z132" s="1"/>
  <c r="X133"/>
  <c r="Y133"/>
  <c r="Z133" s="1"/>
  <c r="X134"/>
  <c r="Y134"/>
  <c r="Z134" s="1"/>
  <c r="X135"/>
  <c r="Y135"/>
  <c r="Z135" s="1"/>
  <c r="X136"/>
  <c r="Y136"/>
  <c r="Z136" s="1"/>
  <c r="X137"/>
  <c r="Y137"/>
  <c r="Z137" s="1"/>
  <c r="X138"/>
  <c r="Y138"/>
  <c r="Z138" s="1"/>
  <c r="X139"/>
  <c r="Y139"/>
  <c r="Z139" s="1"/>
  <c r="X140"/>
  <c r="Y140"/>
  <c r="Z140" s="1"/>
  <c r="X141"/>
  <c r="Y141"/>
  <c r="Z141" s="1"/>
  <c r="X142"/>
  <c r="Y142"/>
  <c r="Z142" s="1"/>
  <c r="X143"/>
  <c r="Y143"/>
  <c r="Z143" s="1"/>
  <c r="X144"/>
  <c r="Y144"/>
  <c r="Z144" s="1"/>
  <c r="X145"/>
  <c r="Y145"/>
  <c r="Z145" s="1"/>
  <c r="X146"/>
  <c r="Y146"/>
  <c r="Z146" s="1"/>
  <c r="X147"/>
  <c r="Y147"/>
  <c r="Z147" s="1"/>
  <c r="X148"/>
  <c r="Y148"/>
  <c r="Z148" s="1"/>
  <c r="B42" i="98"/>
  <c r="C42"/>
  <c r="B32"/>
  <c r="C32"/>
  <c r="E108"/>
  <c r="C137"/>
  <c r="B112"/>
  <c r="B118" s="1"/>
  <c r="B109"/>
  <c r="A138"/>
  <c r="C138" s="1"/>
  <c r="C98"/>
  <c r="C97"/>
  <c r="C96"/>
  <c r="C95"/>
  <c r="C94"/>
  <c r="C93"/>
  <c r="C92"/>
  <c r="C70"/>
  <c r="C71"/>
  <c r="C72"/>
  <c r="C73"/>
  <c r="C74"/>
  <c r="C75"/>
  <c r="C69"/>
  <c r="C60"/>
  <c r="C61"/>
  <c r="C62"/>
  <c r="C63"/>
  <c r="C64"/>
  <c r="C65"/>
  <c r="C59"/>
  <c r="B60"/>
  <c r="B59"/>
  <c r="C27"/>
  <c r="C28"/>
  <c r="C29"/>
  <c r="C30"/>
  <c r="C31"/>
  <c r="C26"/>
  <c r="C37"/>
  <c r="C38"/>
  <c r="C39"/>
  <c r="C40"/>
  <c r="C41"/>
  <c r="C36"/>
  <c r="B27"/>
  <c r="B28"/>
  <c r="B29"/>
  <c r="B30"/>
  <c r="B31"/>
  <c r="B26"/>
  <c r="A2" i="8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A80" i="98"/>
  <c r="A81"/>
  <c r="A82"/>
  <c r="A83"/>
  <c r="A84"/>
  <c r="A85"/>
  <c r="A86"/>
  <c r="A87"/>
  <c r="A88"/>
  <c r="A79"/>
  <c r="A78"/>
  <c r="C91"/>
  <c r="A93"/>
  <c r="B93" s="1"/>
  <c r="A92"/>
  <c r="B92" s="1"/>
  <c r="V149" i="96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 s="1"/>
  <c r="H54" i="98" s="1"/>
  <c r="T149" i="96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 s="1"/>
  <c r="H47" i="98" s="1"/>
  <c r="A127"/>
  <c r="A126"/>
  <c r="F102"/>
  <c r="A70"/>
  <c r="A69"/>
  <c r="A61"/>
  <c r="A71" s="1"/>
  <c r="A41"/>
  <c r="B41" s="1"/>
  <c r="A40"/>
  <c r="B40" s="1"/>
  <c r="A39"/>
  <c r="B39" s="1"/>
  <c r="A38"/>
  <c r="B38" s="1"/>
  <c r="D38" s="1"/>
  <c r="A37"/>
  <c r="B37" s="1"/>
  <c r="A36"/>
  <c r="B36" s="1"/>
  <c r="F108" l="1"/>
  <c r="D42"/>
  <c r="Z64" i="81"/>
  <c r="Z62"/>
  <c r="Z60"/>
  <c r="Z58"/>
  <c r="Z56"/>
  <c r="Z54"/>
  <c r="Z52"/>
  <c r="Z50"/>
  <c r="Z48"/>
  <c r="Z46"/>
  <c r="Z44"/>
  <c r="Z42"/>
  <c r="Z40"/>
  <c r="Z38"/>
  <c r="Z36"/>
  <c r="Z34"/>
  <c r="Z32"/>
  <c r="Z30"/>
  <c r="Z28"/>
  <c r="Z26"/>
  <c r="Z24"/>
  <c r="Z22"/>
  <c r="Z20"/>
  <c r="Z18"/>
  <c r="Z16"/>
  <c r="Z14"/>
  <c r="Z12"/>
  <c r="Z10"/>
  <c r="Z8"/>
  <c r="Z6"/>
  <c r="Z149"/>
  <c r="C108" i="98"/>
  <c r="C109" s="1"/>
  <c r="B117"/>
  <c r="Z3" i="81"/>
  <c r="AA4" s="1"/>
  <c r="P3" i="96"/>
  <c r="H49" i="98" s="1"/>
  <c r="R3" i="96"/>
  <c r="H51" i="98" s="1"/>
  <c r="T3" i="96"/>
  <c r="H53" i="98" s="1"/>
  <c r="O3" i="96"/>
  <c r="H48" i="98" s="1"/>
  <c r="Q3" i="96"/>
  <c r="H50" i="98" s="1"/>
  <c r="S3" i="96"/>
  <c r="H52" i="98" s="1"/>
  <c r="A139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C186" s="1"/>
  <c r="D39"/>
  <c r="B61"/>
  <c r="D40"/>
  <c r="D41"/>
  <c r="D37"/>
  <c r="V3" i="96"/>
  <c r="H55" i="98" s="1"/>
  <c r="C112"/>
  <c r="F109"/>
  <c r="E111"/>
  <c r="A94"/>
  <c r="B94" s="1"/>
  <c r="E112"/>
  <c r="D36"/>
  <c r="F112"/>
  <c r="A128"/>
  <c r="F111"/>
  <c r="A62"/>
  <c r="D108" l="1"/>
  <c r="D112" s="1"/>
  <c r="B119"/>
  <c r="C177"/>
  <c r="C184"/>
  <c r="C152"/>
  <c r="C149"/>
  <c r="C144"/>
  <c r="C163"/>
  <c r="C142"/>
  <c r="C158"/>
  <c r="C141"/>
  <c r="C161"/>
  <c r="C156"/>
  <c r="C139"/>
  <c r="C174"/>
  <c r="C153"/>
  <c r="C179"/>
  <c r="C145"/>
  <c r="C165"/>
  <c r="C140"/>
  <c r="C168"/>
  <c r="C147"/>
  <c r="C181"/>
  <c r="C172"/>
  <c r="C151"/>
  <c r="C167"/>
  <c r="C183"/>
  <c r="C146"/>
  <c r="C162"/>
  <c r="C178"/>
  <c r="C169"/>
  <c r="C185"/>
  <c r="C160"/>
  <c r="C176"/>
  <c r="C155"/>
  <c r="C171"/>
  <c r="C150"/>
  <c r="C166"/>
  <c r="C182"/>
  <c r="C157"/>
  <c r="C173"/>
  <c r="C148"/>
  <c r="C164"/>
  <c r="C180"/>
  <c r="C143"/>
  <c r="C159"/>
  <c r="C175"/>
  <c r="C154"/>
  <c r="C170"/>
  <c r="F110"/>
  <c r="E110"/>
  <c r="A95"/>
  <c r="B95" s="1"/>
  <c r="B62"/>
  <c r="A129"/>
  <c r="A72"/>
  <c r="A63"/>
  <c r="D110" l="1"/>
  <c r="D111"/>
  <c r="A96"/>
  <c r="B96" s="1"/>
  <c r="B63"/>
  <c r="A130"/>
  <c r="A73"/>
  <c r="A64"/>
  <c r="A97" l="1"/>
  <c r="B97" s="1"/>
  <c r="B64"/>
  <c r="A74"/>
  <c r="A65"/>
  <c r="A131"/>
  <c r="A98" l="1"/>
  <c r="B98" s="1"/>
  <c r="B65"/>
  <c r="A75"/>
  <c r="A132"/>
  <c r="M4" i="96" l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U1"/>
  <c r="T1"/>
  <c r="N1"/>
  <c r="O1"/>
  <c r="P1"/>
  <c r="Q1"/>
  <c r="R1"/>
  <c r="S1"/>
  <c r="V1"/>
  <c r="M1"/>
  <c r="M3" l="1"/>
  <c r="H46" i="98" s="1"/>
  <c r="H5" i="8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3" l="1"/>
  <c r="O149" i="81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2" i="96" s="1"/>
  <c r="K55" i="98" s="1"/>
  <c r="B55" s="1"/>
  <c r="T149" i="81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2" i="96" s="1"/>
  <c r="K50" i="98" s="1"/>
  <c r="B50" s="1"/>
  <c r="P149" i="81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2" i="96" s="1"/>
  <c r="K54" i="98" s="1"/>
  <c r="B54" s="1"/>
  <c r="S149" i="81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2" i="96" s="1"/>
  <c r="K47" i="98" s="1"/>
  <c r="B47" s="1"/>
  <c r="R149" i="81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A5"/>
  <c r="A5" i="84" s="1"/>
  <c r="A6" i="81"/>
  <c r="A6" i="84" s="1"/>
  <c r="A7" i="81"/>
  <c r="A7" i="84" s="1"/>
  <c r="A8" i="81"/>
  <c r="A8" i="84" s="1"/>
  <c r="A9" i="81"/>
  <c r="A9" i="84" s="1"/>
  <c r="A10" i="81"/>
  <c r="A10" i="84" s="1"/>
  <c r="A11" i="81"/>
  <c r="A11" i="84" s="1"/>
  <c r="A12" i="81"/>
  <c r="A12" i="84" s="1"/>
  <c r="A13" i="81"/>
  <c r="A13" i="84" s="1"/>
  <c r="A14" i="81"/>
  <c r="A14" i="84" s="1"/>
  <c r="A15" i="81"/>
  <c r="A15" i="84" s="1"/>
  <c r="A16" i="81"/>
  <c r="A16" i="84" s="1"/>
  <c r="A17" i="81"/>
  <c r="A17" i="84" s="1"/>
  <c r="A18" i="81"/>
  <c r="A18" i="84" s="1"/>
  <c r="A19" i="81"/>
  <c r="A19" i="84" s="1"/>
  <c r="A20" i="81"/>
  <c r="A20" i="84" s="1"/>
  <c r="A21" i="81"/>
  <c r="A21" i="84" s="1"/>
  <c r="A22" i="81"/>
  <c r="A22" i="84" s="1"/>
  <c r="A23" i="81"/>
  <c r="A23" i="84" s="1"/>
  <c r="A24" i="81"/>
  <c r="A24" i="84" s="1"/>
  <c r="A25" i="81"/>
  <c r="A25" i="84" s="1"/>
  <c r="A26" i="81"/>
  <c r="A26" i="84" s="1"/>
  <c r="A27" i="81"/>
  <c r="A27" i="84" s="1"/>
  <c r="A28" i="81"/>
  <c r="A28" i="84" s="1"/>
  <c r="A29" i="81"/>
  <c r="A29" i="84" s="1"/>
  <c r="A30" i="81"/>
  <c r="A30" i="84" s="1"/>
  <c r="A31" i="81"/>
  <c r="A31" i="84" s="1"/>
  <c r="A32" i="81"/>
  <c r="A32" i="84" s="1"/>
  <c r="A33" i="81"/>
  <c r="A33" i="84" s="1"/>
  <c r="A34" i="81"/>
  <c r="A34" i="84" s="1"/>
  <c r="A35" i="81"/>
  <c r="A35" i="84" s="1"/>
  <c r="A36" i="81"/>
  <c r="A36" i="84" s="1"/>
  <c r="A37" i="81"/>
  <c r="A37" i="84" s="1"/>
  <c r="A38" i="81"/>
  <c r="A38" i="84" s="1"/>
  <c r="A39" i="81"/>
  <c r="A39" i="84" s="1"/>
  <c r="A40" i="81"/>
  <c r="A40" i="84" s="1"/>
  <c r="A41" i="81"/>
  <c r="A41" i="84" s="1"/>
  <c r="A42" i="81"/>
  <c r="A42" i="84" s="1"/>
  <c r="A43" i="81"/>
  <c r="A43" i="84" s="1"/>
  <c r="A44" i="81"/>
  <c r="A44" i="84" s="1"/>
  <c r="A45" i="81"/>
  <c r="A45" i="84" s="1"/>
  <c r="A46" i="81"/>
  <c r="A46" i="84" s="1"/>
  <c r="A47" i="81"/>
  <c r="A47" i="84" s="1"/>
  <c r="A48" i="81"/>
  <c r="A48" i="84" s="1"/>
  <c r="A49" i="81"/>
  <c r="A49" i="84" s="1"/>
  <c r="A50" i="81"/>
  <c r="A50" i="84" s="1"/>
  <c r="A51" i="81"/>
  <c r="A51" i="84" s="1"/>
  <c r="A52" i="81"/>
  <c r="A52" i="84" s="1"/>
  <c r="A53" i="81"/>
  <c r="A53" i="84" s="1"/>
  <c r="A54" i="81"/>
  <c r="A54" i="84" s="1"/>
  <c r="A55" i="81"/>
  <c r="A55" i="84" s="1"/>
  <c r="A56" i="81"/>
  <c r="A56" i="84" s="1"/>
  <c r="A57" i="81"/>
  <c r="A57" i="84" s="1"/>
  <c r="A58" i="81"/>
  <c r="A58" i="84" s="1"/>
  <c r="A59" i="81"/>
  <c r="A59" i="84" s="1"/>
  <c r="A60" i="81"/>
  <c r="A60" i="84" s="1"/>
  <c r="A61" i="81"/>
  <c r="A61" i="84" s="1"/>
  <c r="A62" i="81"/>
  <c r="A62" i="84" s="1"/>
  <c r="A63" i="81"/>
  <c r="A63" i="84" s="1"/>
  <c r="A64" i="81"/>
  <c r="A64" i="84" s="1"/>
  <c r="A65" i="81"/>
  <c r="A65" i="84" s="1"/>
  <c r="A66" i="81"/>
  <c r="A66" i="84" s="1"/>
  <c r="A67" i="81"/>
  <c r="A67" i="84" s="1"/>
  <c r="A68" i="81"/>
  <c r="A68" i="84" s="1"/>
  <c r="A69" i="81"/>
  <c r="A69" i="84" s="1"/>
  <c r="A70" i="81"/>
  <c r="A70" i="84" s="1"/>
  <c r="A71" i="81"/>
  <c r="A71" i="84" s="1"/>
  <c r="A72" i="81"/>
  <c r="A72" i="84" s="1"/>
  <c r="A73" i="81"/>
  <c r="A73" i="84" s="1"/>
  <c r="A74" i="81"/>
  <c r="A74" i="84" s="1"/>
  <c r="A75" i="81"/>
  <c r="A75" i="84" s="1"/>
  <c r="A76" i="81"/>
  <c r="A76" i="84" s="1"/>
  <c r="A77" i="81"/>
  <c r="A77" i="84" s="1"/>
  <c r="A78" i="81"/>
  <c r="A78" i="84" s="1"/>
  <c r="A79" i="81"/>
  <c r="A79" i="84" s="1"/>
  <c r="A80" i="81"/>
  <c r="A80" i="84" s="1"/>
  <c r="A81" i="81"/>
  <c r="A81" i="84" s="1"/>
  <c r="A82" i="81"/>
  <c r="A82" i="84" s="1"/>
  <c r="A83" i="81"/>
  <c r="A83" i="84" s="1"/>
  <c r="A84" i="81"/>
  <c r="A84" i="84" s="1"/>
  <c r="A85" i="81"/>
  <c r="A85" i="84" s="1"/>
  <c r="A86" i="81"/>
  <c r="A86" i="84" s="1"/>
  <c r="A87" i="81"/>
  <c r="A87" i="84" s="1"/>
  <c r="A88" i="81"/>
  <c r="A88" i="84" s="1"/>
  <c r="A89" i="81"/>
  <c r="A89" i="84" s="1"/>
  <c r="A90" i="81"/>
  <c r="A90" i="84" s="1"/>
  <c r="A91" i="81"/>
  <c r="A91" i="84" s="1"/>
  <c r="A92" i="81"/>
  <c r="A92" i="84" s="1"/>
  <c r="A93" i="81"/>
  <c r="A93" i="84" s="1"/>
  <c r="A94" i="81"/>
  <c r="A94" i="84" s="1"/>
  <c r="A95" i="81"/>
  <c r="A95" i="84" s="1"/>
  <c r="A96" i="81"/>
  <c r="A96" i="84" s="1"/>
  <c r="A97" i="81"/>
  <c r="A97" i="84" s="1"/>
  <c r="A98" i="81"/>
  <c r="A98" i="84" s="1"/>
  <c r="A99" i="81"/>
  <c r="A99" i="84" s="1"/>
  <c r="A100" i="81"/>
  <c r="A100" i="84" s="1"/>
  <c r="A101" i="81"/>
  <c r="A101" i="84" s="1"/>
  <c r="A102" i="81"/>
  <c r="A102" i="84" s="1"/>
  <c r="A103" i="81"/>
  <c r="A103" i="84" s="1"/>
  <c r="A104" i="81"/>
  <c r="A104" i="84" s="1"/>
  <c r="A105" i="81"/>
  <c r="A105" i="84" s="1"/>
  <c r="A106" i="81"/>
  <c r="A106" i="84" s="1"/>
  <c r="A107" i="81"/>
  <c r="A107" i="84" s="1"/>
  <c r="A108" i="81"/>
  <c r="A108" i="84" s="1"/>
  <c r="A109" i="81"/>
  <c r="A109" i="84" s="1"/>
  <c r="A110" i="81"/>
  <c r="A110" i="84" s="1"/>
  <c r="A111" i="81"/>
  <c r="A111" i="84" s="1"/>
  <c r="A112" i="81"/>
  <c r="A112" i="84" s="1"/>
  <c r="A113" i="81"/>
  <c r="A113" i="84" s="1"/>
  <c r="A114" i="81"/>
  <c r="A114" i="84" s="1"/>
  <c r="A115" i="81"/>
  <c r="A115" i="84" s="1"/>
  <c r="A116" i="81"/>
  <c r="A116" i="84" s="1"/>
  <c r="A117" i="81"/>
  <c r="A117" i="84" s="1"/>
  <c r="A118" i="81"/>
  <c r="A118" i="84" s="1"/>
  <c r="A119" i="81"/>
  <c r="A119" i="84" s="1"/>
  <c r="A120" i="81"/>
  <c r="A120" i="84" s="1"/>
  <c r="A121" i="81"/>
  <c r="A121" i="84" s="1"/>
  <c r="A122" i="81"/>
  <c r="A122" i="84" s="1"/>
  <c r="A123" i="81"/>
  <c r="A123" i="84" s="1"/>
  <c r="A124" i="81"/>
  <c r="A124" i="84" s="1"/>
  <c r="A125" i="81"/>
  <c r="A125" i="84" s="1"/>
  <c r="A126" i="81"/>
  <c r="A126" i="84" s="1"/>
  <c r="A127" i="81"/>
  <c r="A127" i="84" s="1"/>
  <c r="A128" i="81"/>
  <c r="A128" i="84" s="1"/>
  <c r="A129" i="81"/>
  <c r="A129" i="84" s="1"/>
  <c r="A130" i="81"/>
  <c r="A130" i="84" s="1"/>
  <c r="A131" i="81"/>
  <c r="A131" i="84" s="1"/>
  <c r="A132" i="81"/>
  <c r="A132" i="84" s="1"/>
  <c r="A133" i="81"/>
  <c r="A133" i="84" s="1"/>
  <c r="A134" i="81"/>
  <c r="A134" i="84" s="1"/>
  <c r="A135" i="81"/>
  <c r="A135" i="84" s="1"/>
  <c r="A136" i="81"/>
  <c r="A136" i="84" s="1"/>
  <c r="A137" i="81"/>
  <c r="A137" i="84" s="1"/>
  <c r="A138" i="81"/>
  <c r="A138" i="84" s="1"/>
  <c r="A139" i="81"/>
  <c r="A139" i="84" s="1"/>
  <c r="A140" i="81"/>
  <c r="A140" i="84" s="1"/>
  <c r="A141" i="81"/>
  <c r="A141" i="84" s="1"/>
  <c r="A142" i="81"/>
  <c r="A142" i="84" s="1"/>
  <c r="A143" i="81"/>
  <c r="A143" i="84" s="1"/>
  <c r="A144" i="81"/>
  <c r="A144" i="84" s="1"/>
  <c r="A145" i="81"/>
  <c r="A145" i="84" s="1"/>
  <c r="A146" i="81"/>
  <c r="A146" i="84" s="1"/>
  <c r="A147" i="81"/>
  <c r="A147" i="84" s="1"/>
  <c r="A148" i="81"/>
  <c r="A148" i="84" s="1"/>
  <c r="A149" i="81"/>
  <c r="A149" i="84" s="1"/>
  <c r="A150" i="81"/>
  <c r="A150" i="84" s="1"/>
  <c r="E4" s="1"/>
  <c r="C1" i="81"/>
  <c r="N1" s="1"/>
  <c r="D1"/>
  <c r="O1" s="1"/>
  <c r="E1"/>
  <c r="P1" s="1"/>
  <c r="F1"/>
  <c r="Q1" s="1"/>
  <c r="G1"/>
  <c r="R1" s="1"/>
  <c r="H1"/>
  <c r="S1" s="1"/>
  <c r="K1"/>
  <c r="V1" s="1"/>
  <c r="I1"/>
  <c r="T1" s="1"/>
  <c r="J1"/>
  <c r="U1" s="1"/>
  <c r="B1"/>
  <c r="M1" s="1"/>
  <c r="C3" i="6"/>
  <c r="D3"/>
  <c r="E3"/>
  <c r="F3"/>
  <c r="G3"/>
  <c r="H3"/>
  <c r="K3"/>
  <c r="I3"/>
  <c r="J3"/>
  <c r="C4"/>
  <c r="D4"/>
  <c r="E4"/>
  <c r="F4"/>
  <c r="G4"/>
  <c r="H4"/>
  <c r="K4"/>
  <c r="I4"/>
  <c r="J4"/>
  <c r="C5"/>
  <c r="D5"/>
  <c r="E5"/>
  <c r="F5"/>
  <c r="G5"/>
  <c r="H5"/>
  <c r="K5"/>
  <c r="I5"/>
  <c r="J5"/>
  <c r="C6"/>
  <c r="D6"/>
  <c r="E6"/>
  <c r="F6"/>
  <c r="G6"/>
  <c r="H6"/>
  <c r="K6"/>
  <c r="I6"/>
  <c r="J6"/>
  <c r="C7"/>
  <c r="D7"/>
  <c r="E7"/>
  <c r="F7"/>
  <c r="G7"/>
  <c r="H7"/>
  <c r="K7"/>
  <c r="I7"/>
  <c r="J7"/>
  <c r="C8"/>
  <c r="D8"/>
  <c r="E8"/>
  <c r="F8"/>
  <c r="G8"/>
  <c r="H8"/>
  <c r="K8"/>
  <c r="I8"/>
  <c r="J8"/>
  <c r="C9"/>
  <c r="D9"/>
  <c r="E9"/>
  <c r="F9"/>
  <c r="G9"/>
  <c r="H9"/>
  <c r="K9"/>
  <c r="I9"/>
  <c r="J9"/>
  <c r="C10"/>
  <c r="D10"/>
  <c r="E10"/>
  <c r="F10"/>
  <c r="G10"/>
  <c r="H10"/>
  <c r="K10"/>
  <c r="I10"/>
  <c r="J10"/>
  <c r="C11"/>
  <c r="D11"/>
  <c r="E11"/>
  <c r="F11"/>
  <c r="G11"/>
  <c r="H11"/>
  <c r="K11"/>
  <c r="I11"/>
  <c r="J11"/>
  <c r="C12"/>
  <c r="D12"/>
  <c r="E12"/>
  <c r="F12"/>
  <c r="G12"/>
  <c r="H12"/>
  <c r="K12"/>
  <c r="I12"/>
  <c r="J12"/>
  <c r="C13"/>
  <c r="D13"/>
  <c r="E13"/>
  <c r="F13"/>
  <c r="G13"/>
  <c r="H13"/>
  <c r="K13"/>
  <c r="I13"/>
  <c r="J13"/>
  <c r="C14"/>
  <c r="D14"/>
  <c r="E14"/>
  <c r="F14"/>
  <c r="G14"/>
  <c r="H14"/>
  <c r="K14"/>
  <c r="I14"/>
  <c r="J14"/>
  <c r="C15"/>
  <c r="D15"/>
  <c r="E15"/>
  <c r="F15"/>
  <c r="G15"/>
  <c r="H15"/>
  <c r="K15"/>
  <c r="I15"/>
  <c r="J15"/>
  <c r="C16"/>
  <c r="D16"/>
  <c r="E16"/>
  <c r="F16"/>
  <c r="G16"/>
  <c r="H16"/>
  <c r="K16"/>
  <c r="I16"/>
  <c r="J16"/>
  <c r="C17"/>
  <c r="D17"/>
  <c r="E17"/>
  <c r="F17"/>
  <c r="G17"/>
  <c r="H17"/>
  <c r="K17"/>
  <c r="I17"/>
  <c r="J17"/>
  <c r="C18"/>
  <c r="D18"/>
  <c r="E18"/>
  <c r="F18"/>
  <c r="G18"/>
  <c r="H18"/>
  <c r="K18"/>
  <c r="I18"/>
  <c r="J18"/>
  <c r="C19"/>
  <c r="D19"/>
  <c r="E19"/>
  <c r="F19"/>
  <c r="G19"/>
  <c r="H19"/>
  <c r="K19"/>
  <c r="I19"/>
  <c r="J19"/>
  <c r="C20"/>
  <c r="D20"/>
  <c r="E20"/>
  <c r="F20"/>
  <c r="G20"/>
  <c r="H20"/>
  <c r="K20"/>
  <c r="I20"/>
  <c r="J20"/>
  <c r="C21"/>
  <c r="D21"/>
  <c r="E21"/>
  <c r="F21"/>
  <c r="G21"/>
  <c r="H21"/>
  <c r="K21"/>
  <c r="I21"/>
  <c r="J21"/>
  <c r="C22"/>
  <c r="D22"/>
  <c r="E22"/>
  <c r="F22"/>
  <c r="G22"/>
  <c r="H22"/>
  <c r="K22"/>
  <c r="I22"/>
  <c r="J22"/>
  <c r="C23"/>
  <c r="D23"/>
  <c r="E23"/>
  <c r="F23"/>
  <c r="G23"/>
  <c r="H23"/>
  <c r="K23"/>
  <c r="I23"/>
  <c r="J23"/>
  <c r="C24"/>
  <c r="D24"/>
  <c r="E24"/>
  <c r="F24"/>
  <c r="G24"/>
  <c r="H24"/>
  <c r="K24"/>
  <c r="I24"/>
  <c r="J24"/>
  <c r="C25"/>
  <c r="D25"/>
  <c r="E25"/>
  <c r="F25"/>
  <c r="G25"/>
  <c r="H25"/>
  <c r="K25"/>
  <c r="I25"/>
  <c r="J25"/>
  <c r="C26"/>
  <c r="D26"/>
  <c r="E26"/>
  <c r="F26"/>
  <c r="G26"/>
  <c r="H26"/>
  <c r="K26"/>
  <c r="I26"/>
  <c r="J26"/>
  <c r="C27"/>
  <c r="D27"/>
  <c r="E27"/>
  <c r="F27"/>
  <c r="G27"/>
  <c r="H27"/>
  <c r="K27"/>
  <c r="I27"/>
  <c r="J27"/>
  <c r="C28"/>
  <c r="D28"/>
  <c r="E28"/>
  <c r="F28"/>
  <c r="G28"/>
  <c r="H28"/>
  <c r="K28"/>
  <c r="I28"/>
  <c r="J28"/>
  <c r="C29"/>
  <c r="D29"/>
  <c r="E29"/>
  <c r="F29"/>
  <c r="G29"/>
  <c r="H29"/>
  <c r="K29"/>
  <c r="I29"/>
  <c r="J29"/>
  <c r="C30"/>
  <c r="D30"/>
  <c r="E30"/>
  <c r="F30"/>
  <c r="G30"/>
  <c r="H30"/>
  <c r="K30"/>
  <c r="I30"/>
  <c r="J30"/>
  <c r="C31"/>
  <c r="D31"/>
  <c r="E31"/>
  <c r="F31"/>
  <c r="G31"/>
  <c r="H31"/>
  <c r="K31"/>
  <c r="I31"/>
  <c r="J31"/>
  <c r="C32"/>
  <c r="D32"/>
  <c r="E32"/>
  <c r="F32"/>
  <c r="G32"/>
  <c r="H32"/>
  <c r="K32"/>
  <c r="I32"/>
  <c r="J32"/>
  <c r="C33"/>
  <c r="D33"/>
  <c r="E33"/>
  <c r="F33"/>
  <c r="G33"/>
  <c r="H33"/>
  <c r="K33"/>
  <c r="I33"/>
  <c r="J33"/>
  <c r="C34"/>
  <c r="D34"/>
  <c r="E34"/>
  <c r="F34"/>
  <c r="G34"/>
  <c r="H34"/>
  <c r="K34"/>
  <c r="I34"/>
  <c r="J34"/>
  <c r="C35"/>
  <c r="D35"/>
  <c r="E35"/>
  <c r="F35"/>
  <c r="G35"/>
  <c r="H35"/>
  <c r="K35"/>
  <c r="I35"/>
  <c r="J35"/>
  <c r="C36"/>
  <c r="D36"/>
  <c r="E36"/>
  <c r="F36"/>
  <c r="G36"/>
  <c r="H36"/>
  <c r="K36"/>
  <c r="I36"/>
  <c r="J36"/>
  <c r="C37"/>
  <c r="D37"/>
  <c r="E37"/>
  <c r="F37"/>
  <c r="G37"/>
  <c r="H37"/>
  <c r="K37"/>
  <c r="I37"/>
  <c r="J37"/>
  <c r="C38"/>
  <c r="D38"/>
  <c r="E38"/>
  <c r="F38"/>
  <c r="G38"/>
  <c r="H38"/>
  <c r="K38"/>
  <c r="I38"/>
  <c r="J38"/>
  <c r="C39"/>
  <c r="D39"/>
  <c r="E39"/>
  <c r="F39"/>
  <c r="G39"/>
  <c r="H39"/>
  <c r="K39"/>
  <c r="I39"/>
  <c r="J39"/>
  <c r="C40"/>
  <c r="D40"/>
  <c r="E40"/>
  <c r="F40"/>
  <c r="G40"/>
  <c r="H40"/>
  <c r="K40"/>
  <c r="I40"/>
  <c r="J40"/>
  <c r="C41"/>
  <c r="D41"/>
  <c r="E41"/>
  <c r="F41"/>
  <c r="G41"/>
  <c r="H41"/>
  <c r="K41"/>
  <c r="I41"/>
  <c r="J41"/>
  <c r="C42"/>
  <c r="D42"/>
  <c r="E42"/>
  <c r="F42"/>
  <c r="G42"/>
  <c r="H42"/>
  <c r="K42"/>
  <c r="I42"/>
  <c r="J42"/>
  <c r="C43"/>
  <c r="D43"/>
  <c r="E43"/>
  <c r="F43"/>
  <c r="G43"/>
  <c r="H43"/>
  <c r="K43"/>
  <c r="I43"/>
  <c r="J43"/>
  <c r="C44"/>
  <c r="D44"/>
  <c r="E44"/>
  <c r="F44"/>
  <c r="G44"/>
  <c r="H44"/>
  <c r="K44"/>
  <c r="I44"/>
  <c r="J44"/>
  <c r="C45"/>
  <c r="D45"/>
  <c r="E45"/>
  <c r="F45"/>
  <c r="G45"/>
  <c r="H45"/>
  <c r="K45"/>
  <c r="I45"/>
  <c r="J45"/>
  <c r="C46"/>
  <c r="D46"/>
  <c r="E46"/>
  <c r="F46"/>
  <c r="G46"/>
  <c r="H46"/>
  <c r="K46"/>
  <c r="I46"/>
  <c r="J46"/>
  <c r="C47"/>
  <c r="D47"/>
  <c r="E47"/>
  <c r="F47"/>
  <c r="G47"/>
  <c r="H47"/>
  <c r="K47"/>
  <c r="I47"/>
  <c r="J47"/>
  <c r="C48"/>
  <c r="D48"/>
  <c r="E48"/>
  <c r="F48"/>
  <c r="G48"/>
  <c r="H48"/>
  <c r="K48"/>
  <c r="I48"/>
  <c r="J48"/>
  <c r="C49"/>
  <c r="D49"/>
  <c r="E49"/>
  <c r="F49"/>
  <c r="G49"/>
  <c r="H49"/>
  <c r="K49"/>
  <c r="I49"/>
  <c r="J49"/>
  <c r="C50"/>
  <c r="D50"/>
  <c r="E50"/>
  <c r="F50"/>
  <c r="G50"/>
  <c r="H50"/>
  <c r="K50"/>
  <c r="I50"/>
  <c r="J50"/>
  <c r="C51"/>
  <c r="D51"/>
  <c r="E51"/>
  <c r="F51"/>
  <c r="G51"/>
  <c r="H51"/>
  <c r="K51"/>
  <c r="I51"/>
  <c r="J51"/>
  <c r="C52"/>
  <c r="D52"/>
  <c r="E52"/>
  <c r="F52"/>
  <c r="G52"/>
  <c r="H52"/>
  <c r="K52"/>
  <c r="I52"/>
  <c r="J52"/>
  <c r="C53"/>
  <c r="D53"/>
  <c r="E53"/>
  <c r="F53"/>
  <c r="G53"/>
  <c r="H53"/>
  <c r="K53"/>
  <c r="I53"/>
  <c r="J53"/>
  <c r="C54"/>
  <c r="D54"/>
  <c r="E54"/>
  <c r="F54"/>
  <c r="G54"/>
  <c r="H54"/>
  <c r="K54"/>
  <c r="I54"/>
  <c r="J54"/>
  <c r="C55"/>
  <c r="D55"/>
  <c r="E55"/>
  <c r="F55"/>
  <c r="G55"/>
  <c r="H55"/>
  <c r="K55"/>
  <c r="I55"/>
  <c r="J55"/>
  <c r="C56"/>
  <c r="D56"/>
  <c r="E56"/>
  <c r="F56"/>
  <c r="G56"/>
  <c r="H56"/>
  <c r="K56"/>
  <c r="I56"/>
  <c r="J56"/>
  <c r="C57"/>
  <c r="D57"/>
  <c r="E57"/>
  <c r="F57"/>
  <c r="G57"/>
  <c r="H57"/>
  <c r="K57"/>
  <c r="I57"/>
  <c r="J57"/>
  <c r="C58"/>
  <c r="D58"/>
  <c r="E58"/>
  <c r="F58"/>
  <c r="G58"/>
  <c r="H58"/>
  <c r="K58"/>
  <c r="I58"/>
  <c r="J58"/>
  <c r="C59"/>
  <c r="D59"/>
  <c r="E59"/>
  <c r="F59"/>
  <c r="G59"/>
  <c r="H59"/>
  <c r="K59"/>
  <c r="I59"/>
  <c r="J59"/>
  <c r="C60"/>
  <c r="D60"/>
  <c r="E60"/>
  <c r="F60"/>
  <c r="G60"/>
  <c r="H60"/>
  <c r="K60"/>
  <c r="I60"/>
  <c r="J60"/>
  <c r="C61"/>
  <c r="D61"/>
  <c r="E61"/>
  <c r="F61"/>
  <c r="G61"/>
  <c r="H61"/>
  <c r="K61"/>
  <c r="I61"/>
  <c r="J61"/>
  <c r="C62"/>
  <c r="D62"/>
  <c r="E62"/>
  <c r="F62"/>
  <c r="G62"/>
  <c r="H62"/>
  <c r="K62"/>
  <c r="I62"/>
  <c r="J62"/>
  <c r="C63"/>
  <c r="D63"/>
  <c r="E63"/>
  <c r="F63"/>
  <c r="G63"/>
  <c r="H63"/>
  <c r="K63"/>
  <c r="I63"/>
  <c r="J63"/>
  <c r="C64"/>
  <c r="D64"/>
  <c r="E64"/>
  <c r="F64"/>
  <c r="G64"/>
  <c r="H64"/>
  <c r="K64"/>
  <c r="I64"/>
  <c r="J64"/>
  <c r="C65"/>
  <c r="D65"/>
  <c r="E65"/>
  <c r="F65"/>
  <c r="G65"/>
  <c r="H65"/>
  <c r="K65"/>
  <c r="I65"/>
  <c r="J65"/>
  <c r="C66"/>
  <c r="D66"/>
  <c r="E66"/>
  <c r="F66"/>
  <c r="G66"/>
  <c r="H66"/>
  <c r="K66"/>
  <c r="I66"/>
  <c r="J66"/>
  <c r="C67"/>
  <c r="D67"/>
  <c r="E67"/>
  <c r="F67"/>
  <c r="G67"/>
  <c r="H67"/>
  <c r="K67"/>
  <c r="I67"/>
  <c r="J67"/>
  <c r="C68"/>
  <c r="D68"/>
  <c r="E68"/>
  <c r="F68"/>
  <c r="G68"/>
  <c r="H68"/>
  <c r="K68"/>
  <c r="I68"/>
  <c r="J68"/>
  <c r="C69"/>
  <c r="D69"/>
  <c r="E69"/>
  <c r="F69"/>
  <c r="G69"/>
  <c r="H69"/>
  <c r="K69"/>
  <c r="I69"/>
  <c r="J69"/>
  <c r="C70"/>
  <c r="D70"/>
  <c r="E70"/>
  <c r="F70"/>
  <c r="G70"/>
  <c r="H70"/>
  <c r="K70"/>
  <c r="I70"/>
  <c r="J70"/>
  <c r="C71"/>
  <c r="D71"/>
  <c r="E71"/>
  <c r="F71"/>
  <c r="G71"/>
  <c r="H71"/>
  <c r="K71"/>
  <c r="I71"/>
  <c r="J71"/>
  <c r="C72"/>
  <c r="D72"/>
  <c r="E72"/>
  <c r="F72"/>
  <c r="G72"/>
  <c r="H72"/>
  <c r="K72"/>
  <c r="I72"/>
  <c r="J72"/>
  <c r="C73"/>
  <c r="D73"/>
  <c r="E73"/>
  <c r="F73"/>
  <c r="G73"/>
  <c r="H73"/>
  <c r="K73"/>
  <c r="I73"/>
  <c r="J73"/>
  <c r="C74"/>
  <c r="D74"/>
  <c r="E74"/>
  <c r="F74"/>
  <c r="G74"/>
  <c r="H74"/>
  <c r="K74"/>
  <c r="I74"/>
  <c r="J74"/>
  <c r="C75"/>
  <c r="D75"/>
  <c r="E75"/>
  <c r="F75"/>
  <c r="G75"/>
  <c r="H75"/>
  <c r="K75"/>
  <c r="I75"/>
  <c r="J75"/>
  <c r="C76"/>
  <c r="D76"/>
  <c r="E76"/>
  <c r="F76"/>
  <c r="G76"/>
  <c r="H76"/>
  <c r="K76"/>
  <c r="I76"/>
  <c r="J76"/>
  <c r="C77"/>
  <c r="D77"/>
  <c r="E77"/>
  <c r="F77"/>
  <c r="G77"/>
  <c r="H77"/>
  <c r="K77"/>
  <c r="I77"/>
  <c r="J77"/>
  <c r="C78"/>
  <c r="D78"/>
  <c r="E78"/>
  <c r="F78"/>
  <c r="G78"/>
  <c r="H78"/>
  <c r="K78"/>
  <c r="I78"/>
  <c r="J78"/>
  <c r="C79"/>
  <c r="D79"/>
  <c r="E79"/>
  <c r="F79"/>
  <c r="G79"/>
  <c r="H79"/>
  <c r="K79"/>
  <c r="I79"/>
  <c r="J79"/>
  <c r="C80"/>
  <c r="D80"/>
  <c r="E80"/>
  <c r="F80"/>
  <c r="G80"/>
  <c r="H80"/>
  <c r="K80"/>
  <c r="I80"/>
  <c r="J80"/>
  <c r="C81"/>
  <c r="D81"/>
  <c r="E81"/>
  <c r="F81"/>
  <c r="G81"/>
  <c r="H81"/>
  <c r="K81"/>
  <c r="I81"/>
  <c r="J81"/>
  <c r="C82"/>
  <c r="D82"/>
  <c r="E82"/>
  <c r="F82"/>
  <c r="G82"/>
  <c r="H82"/>
  <c r="K82"/>
  <c r="I82"/>
  <c r="J82"/>
  <c r="C83"/>
  <c r="D83"/>
  <c r="E83"/>
  <c r="F83"/>
  <c r="G83"/>
  <c r="H83"/>
  <c r="K83"/>
  <c r="I83"/>
  <c r="J83"/>
  <c r="C84"/>
  <c r="D84"/>
  <c r="E84"/>
  <c r="F84"/>
  <c r="G84"/>
  <c r="H84"/>
  <c r="K84"/>
  <c r="I84"/>
  <c r="J84"/>
  <c r="C85"/>
  <c r="D85"/>
  <c r="E85"/>
  <c r="F85"/>
  <c r="G85"/>
  <c r="H85"/>
  <c r="K85"/>
  <c r="I85"/>
  <c r="J85"/>
  <c r="C86"/>
  <c r="D86"/>
  <c r="E86"/>
  <c r="F86"/>
  <c r="G86"/>
  <c r="H86"/>
  <c r="K86"/>
  <c r="I86"/>
  <c r="J86"/>
  <c r="C87"/>
  <c r="D87"/>
  <c r="E87"/>
  <c r="F87"/>
  <c r="G87"/>
  <c r="H87"/>
  <c r="K87"/>
  <c r="I87"/>
  <c r="J87"/>
  <c r="C88"/>
  <c r="D88"/>
  <c r="E88"/>
  <c r="F88"/>
  <c r="G88"/>
  <c r="H88"/>
  <c r="K88"/>
  <c r="I88"/>
  <c r="J88"/>
  <c r="C89"/>
  <c r="D89"/>
  <c r="E89"/>
  <c r="F89"/>
  <c r="G89"/>
  <c r="H89"/>
  <c r="K89"/>
  <c r="I89"/>
  <c r="J89"/>
  <c r="C90"/>
  <c r="D90"/>
  <c r="E90"/>
  <c r="F90"/>
  <c r="G90"/>
  <c r="H90"/>
  <c r="K90"/>
  <c r="I90"/>
  <c r="J90"/>
  <c r="C91"/>
  <c r="D91"/>
  <c r="E91"/>
  <c r="F91"/>
  <c r="G91"/>
  <c r="H91"/>
  <c r="K91"/>
  <c r="I91"/>
  <c r="J91"/>
  <c r="C92"/>
  <c r="D92"/>
  <c r="E92"/>
  <c r="F92"/>
  <c r="G92"/>
  <c r="H92"/>
  <c r="K92"/>
  <c r="I92"/>
  <c r="J92"/>
  <c r="C93"/>
  <c r="D93"/>
  <c r="E93"/>
  <c r="F93"/>
  <c r="G93"/>
  <c r="H93"/>
  <c r="K93"/>
  <c r="I93"/>
  <c r="J93"/>
  <c r="C94"/>
  <c r="D94"/>
  <c r="E94"/>
  <c r="F94"/>
  <c r="G94"/>
  <c r="H94"/>
  <c r="K94"/>
  <c r="I94"/>
  <c r="J94"/>
  <c r="C95"/>
  <c r="D95"/>
  <c r="E95"/>
  <c r="F95"/>
  <c r="G95"/>
  <c r="H95"/>
  <c r="K95"/>
  <c r="I95"/>
  <c r="J95"/>
  <c r="C96"/>
  <c r="D96"/>
  <c r="E96"/>
  <c r="F96"/>
  <c r="G96"/>
  <c r="H96"/>
  <c r="K96"/>
  <c r="I96"/>
  <c r="J96"/>
  <c r="C97"/>
  <c r="D97"/>
  <c r="E97"/>
  <c r="F97"/>
  <c r="G97"/>
  <c r="H97"/>
  <c r="K97"/>
  <c r="I97"/>
  <c r="J97"/>
  <c r="C98"/>
  <c r="D98"/>
  <c r="E98"/>
  <c r="F98"/>
  <c r="G98"/>
  <c r="H98"/>
  <c r="K98"/>
  <c r="I98"/>
  <c r="J98"/>
  <c r="C99"/>
  <c r="D99"/>
  <c r="E99"/>
  <c r="F99"/>
  <c r="G99"/>
  <c r="H99"/>
  <c r="K99"/>
  <c r="I99"/>
  <c r="J99"/>
  <c r="C100"/>
  <c r="D100"/>
  <c r="E100"/>
  <c r="F100"/>
  <c r="G100"/>
  <c r="H100"/>
  <c r="K100"/>
  <c r="I100"/>
  <c r="J100"/>
  <c r="C101"/>
  <c r="D101"/>
  <c r="E101"/>
  <c r="F101"/>
  <c r="G101"/>
  <c r="H101"/>
  <c r="K101"/>
  <c r="I101"/>
  <c r="J101"/>
  <c r="C102"/>
  <c r="D102"/>
  <c r="E102"/>
  <c r="F102"/>
  <c r="G102"/>
  <c r="H102"/>
  <c r="K102"/>
  <c r="I102"/>
  <c r="J102"/>
  <c r="C103"/>
  <c r="D103"/>
  <c r="E103"/>
  <c r="F103"/>
  <c r="G103"/>
  <c r="H103"/>
  <c r="K103"/>
  <c r="I103"/>
  <c r="J103"/>
  <c r="C104"/>
  <c r="D104"/>
  <c r="E104"/>
  <c r="F104"/>
  <c r="G104"/>
  <c r="H104"/>
  <c r="K104"/>
  <c r="I104"/>
  <c r="J104"/>
  <c r="C105"/>
  <c r="D105"/>
  <c r="E105"/>
  <c r="F105"/>
  <c r="G105"/>
  <c r="H105"/>
  <c r="K105"/>
  <c r="I105"/>
  <c r="J105"/>
  <c r="C106"/>
  <c r="D106"/>
  <c r="E106"/>
  <c r="F106"/>
  <c r="G106"/>
  <c r="H106"/>
  <c r="K106"/>
  <c r="I106"/>
  <c r="J106"/>
  <c r="C107"/>
  <c r="D107"/>
  <c r="E107"/>
  <c r="F107"/>
  <c r="G107"/>
  <c r="H107"/>
  <c r="K107"/>
  <c r="I107"/>
  <c r="J107"/>
  <c r="C108"/>
  <c r="D108"/>
  <c r="E108"/>
  <c r="F108"/>
  <c r="G108"/>
  <c r="H108"/>
  <c r="K108"/>
  <c r="I108"/>
  <c r="J108"/>
  <c r="C109"/>
  <c r="D109"/>
  <c r="E109"/>
  <c r="F109"/>
  <c r="G109"/>
  <c r="H109"/>
  <c r="K109"/>
  <c r="I109"/>
  <c r="J109"/>
  <c r="C110"/>
  <c r="D110"/>
  <c r="E110"/>
  <c r="F110"/>
  <c r="G110"/>
  <c r="H110"/>
  <c r="K110"/>
  <c r="I110"/>
  <c r="J110"/>
  <c r="C111"/>
  <c r="D111"/>
  <c r="E111"/>
  <c r="F111"/>
  <c r="G111"/>
  <c r="H111"/>
  <c r="K111"/>
  <c r="I111"/>
  <c r="J111"/>
  <c r="C112"/>
  <c r="D112"/>
  <c r="E112"/>
  <c r="F112"/>
  <c r="G112"/>
  <c r="H112"/>
  <c r="K112"/>
  <c r="I112"/>
  <c r="J112"/>
  <c r="C113"/>
  <c r="D113"/>
  <c r="E113"/>
  <c r="F113"/>
  <c r="G113"/>
  <c r="H113"/>
  <c r="K113"/>
  <c r="I113"/>
  <c r="J113"/>
  <c r="C114"/>
  <c r="D114"/>
  <c r="E114"/>
  <c r="F114"/>
  <c r="G114"/>
  <c r="H114"/>
  <c r="K114"/>
  <c r="I114"/>
  <c r="J114"/>
  <c r="C115"/>
  <c r="D115"/>
  <c r="E115"/>
  <c r="F115"/>
  <c r="G115"/>
  <c r="H115"/>
  <c r="K115"/>
  <c r="I115"/>
  <c r="J115"/>
  <c r="C116"/>
  <c r="D116"/>
  <c r="E116"/>
  <c r="F116"/>
  <c r="G116"/>
  <c r="H116"/>
  <c r="K116"/>
  <c r="I116"/>
  <c r="J116"/>
  <c r="C117"/>
  <c r="D117"/>
  <c r="E117"/>
  <c r="F117"/>
  <c r="G117"/>
  <c r="H117"/>
  <c r="K117"/>
  <c r="I117"/>
  <c r="J117"/>
  <c r="C118"/>
  <c r="D118"/>
  <c r="E118"/>
  <c r="F118"/>
  <c r="G118"/>
  <c r="H118"/>
  <c r="K118"/>
  <c r="I118"/>
  <c r="J118"/>
  <c r="C119"/>
  <c r="D119"/>
  <c r="E119"/>
  <c r="F119"/>
  <c r="G119"/>
  <c r="H119"/>
  <c r="K119"/>
  <c r="I119"/>
  <c r="J119"/>
  <c r="C120"/>
  <c r="D120"/>
  <c r="E120"/>
  <c r="F120"/>
  <c r="G120"/>
  <c r="H120"/>
  <c r="K120"/>
  <c r="I120"/>
  <c r="J120"/>
  <c r="C121"/>
  <c r="D121"/>
  <c r="E121"/>
  <c r="F121"/>
  <c r="G121"/>
  <c r="H121"/>
  <c r="K121"/>
  <c r="I121"/>
  <c r="J121"/>
  <c r="C122"/>
  <c r="D122"/>
  <c r="E122"/>
  <c r="F122"/>
  <c r="G122"/>
  <c r="H122"/>
  <c r="K122"/>
  <c r="I122"/>
  <c r="J122"/>
  <c r="C123"/>
  <c r="D123"/>
  <c r="E123"/>
  <c r="F123"/>
  <c r="G123"/>
  <c r="H123"/>
  <c r="K123"/>
  <c r="I123"/>
  <c r="J123"/>
  <c r="C124"/>
  <c r="D124"/>
  <c r="E124"/>
  <c r="F124"/>
  <c r="G124"/>
  <c r="H124"/>
  <c r="K124"/>
  <c r="I124"/>
  <c r="J124"/>
  <c r="C125"/>
  <c r="D125"/>
  <c r="E125"/>
  <c r="F125"/>
  <c r="G125"/>
  <c r="H125"/>
  <c r="K125"/>
  <c r="I125"/>
  <c r="J125"/>
  <c r="C126"/>
  <c r="D126"/>
  <c r="E126"/>
  <c r="F126"/>
  <c r="G126"/>
  <c r="H126"/>
  <c r="K126"/>
  <c r="I126"/>
  <c r="J126"/>
  <c r="C127"/>
  <c r="D127"/>
  <c r="E127"/>
  <c r="F127"/>
  <c r="G127"/>
  <c r="H127"/>
  <c r="K127"/>
  <c r="I127"/>
  <c r="J127"/>
  <c r="C128"/>
  <c r="D128"/>
  <c r="E128"/>
  <c r="F128"/>
  <c r="G128"/>
  <c r="H128"/>
  <c r="K128"/>
  <c r="I128"/>
  <c r="J128"/>
  <c r="C129"/>
  <c r="D129"/>
  <c r="E129"/>
  <c r="F129"/>
  <c r="G129"/>
  <c r="H129"/>
  <c r="K129"/>
  <c r="I129"/>
  <c r="J129"/>
  <c r="C130"/>
  <c r="D130"/>
  <c r="E130"/>
  <c r="F130"/>
  <c r="G130"/>
  <c r="H130"/>
  <c r="K130"/>
  <c r="I130"/>
  <c r="J130"/>
  <c r="C131"/>
  <c r="D131"/>
  <c r="E131"/>
  <c r="F131"/>
  <c r="G131"/>
  <c r="H131"/>
  <c r="K131"/>
  <c r="I131"/>
  <c r="J131"/>
  <c r="C132"/>
  <c r="D132"/>
  <c r="E132"/>
  <c r="F132"/>
  <c r="G132"/>
  <c r="H132"/>
  <c r="K132"/>
  <c r="I132"/>
  <c r="J132"/>
  <c r="C133"/>
  <c r="D133"/>
  <c r="E133"/>
  <c r="F133"/>
  <c r="G133"/>
  <c r="H133"/>
  <c r="K133"/>
  <c r="I133"/>
  <c r="J133"/>
  <c r="C134"/>
  <c r="D134"/>
  <c r="E134"/>
  <c r="F134"/>
  <c r="G134"/>
  <c r="H134"/>
  <c r="K134"/>
  <c r="I134"/>
  <c r="J134"/>
  <c r="C135"/>
  <c r="D135"/>
  <c r="E135"/>
  <c r="F135"/>
  <c r="G135"/>
  <c r="H135"/>
  <c r="K135"/>
  <c r="I135"/>
  <c r="J135"/>
  <c r="C136"/>
  <c r="D136"/>
  <c r="E136"/>
  <c r="F136"/>
  <c r="G136"/>
  <c r="H136"/>
  <c r="K136"/>
  <c r="I136"/>
  <c r="J136"/>
  <c r="C137"/>
  <c r="D137"/>
  <c r="E137"/>
  <c r="F137"/>
  <c r="G137"/>
  <c r="H137"/>
  <c r="K137"/>
  <c r="I137"/>
  <c r="J137"/>
  <c r="C138"/>
  <c r="D138"/>
  <c r="E138"/>
  <c r="F138"/>
  <c r="G138"/>
  <c r="H138"/>
  <c r="K138"/>
  <c r="I138"/>
  <c r="J138"/>
  <c r="C139"/>
  <c r="D139"/>
  <c r="E139"/>
  <c r="F139"/>
  <c r="G139"/>
  <c r="H139"/>
  <c r="K139"/>
  <c r="I139"/>
  <c r="J139"/>
  <c r="C140"/>
  <c r="D140"/>
  <c r="E140"/>
  <c r="F140"/>
  <c r="G140"/>
  <c r="H140"/>
  <c r="K140"/>
  <c r="I140"/>
  <c r="J140"/>
  <c r="C141"/>
  <c r="D141"/>
  <c r="E141"/>
  <c r="F141"/>
  <c r="G141"/>
  <c r="H141"/>
  <c r="K141"/>
  <c r="I141"/>
  <c r="J141"/>
  <c r="C142"/>
  <c r="D142"/>
  <c r="E142"/>
  <c r="F142"/>
  <c r="G142"/>
  <c r="H142"/>
  <c r="K142"/>
  <c r="I142"/>
  <c r="J142"/>
  <c r="C143"/>
  <c r="D143"/>
  <c r="E143"/>
  <c r="F143"/>
  <c r="G143"/>
  <c r="H143"/>
  <c r="K143"/>
  <c r="I143"/>
  <c r="J143"/>
  <c r="C144"/>
  <c r="D144"/>
  <c r="E144"/>
  <c r="F144"/>
  <c r="G144"/>
  <c r="H144"/>
  <c r="K144"/>
  <c r="I144"/>
  <c r="J144"/>
  <c r="C145"/>
  <c r="D145"/>
  <c r="E145"/>
  <c r="F145"/>
  <c r="G145"/>
  <c r="H145"/>
  <c r="K145"/>
  <c r="I145"/>
  <c r="J145"/>
  <c r="C146"/>
  <c r="D146"/>
  <c r="E146"/>
  <c r="F146"/>
  <c r="G146"/>
  <c r="H146"/>
  <c r="K146"/>
  <c r="I146"/>
  <c r="J146"/>
  <c r="C147"/>
  <c r="D147"/>
  <c r="E147"/>
  <c r="F147"/>
  <c r="G147"/>
  <c r="H147"/>
  <c r="K147"/>
  <c r="I147"/>
  <c r="J147"/>
  <c r="C148"/>
  <c r="D148"/>
  <c r="E148"/>
  <c r="F148"/>
  <c r="G148"/>
  <c r="H148"/>
  <c r="K148"/>
  <c r="I148"/>
  <c r="J148"/>
  <c r="C149"/>
  <c r="D149"/>
  <c r="E149"/>
  <c r="F149"/>
  <c r="G149"/>
  <c r="H149"/>
  <c r="K149"/>
  <c r="I149"/>
  <c r="J149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R3" i="81" l="1"/>
  <c r="I51" i="98" s="1"/>
  <c r="R2" i="96"/>
  <c r="K51" i="98" s="1"/>
  <c r="B51" s="1"/>
  <c r="S3" i="81"/>
  <c r="I52" i="98" s="1"/>
  <c r="S2" i="96"/>
  <c r="K52" i="98" s="1"/>
  <c r="B52" s="1"/>
  <c r="P3" i="81"/>
  <c r="I49" i="98" s="1"/>
  <c r="P2" i="96"/>
  <c r="K49" i="98" s="1"/>
  <c r="B49" s="1"/>
  <c r="T3" i="81"/>
  <c r="I53" i="98" s="1"/>
  <c r="T2" i="96"/>
  <c r="K53" i="98" s="1"/>
  <c r="B53" s="1"/>
  <c r="O3" i="81"/>
  <c r="I48" i="98" s="1"/>
  <c r="O2" i="96"/>
  <c r="K48" i="98" s="1"/>
  <c r="B48" s="1"/>
  <c r="M2" i="96"/>
  <c r="K46" i="98" s="1"/>
  <c r="D1" i="84"/>
  <c r="D4" s="1"/>
  <c r="F4" s="1"/>
  <c r="N3" i="81"/>
  <c r="I47" i="98" s="1"/>
  <c r="U3" i="81"/>
  <c r="I54" i="98" s="1"/>
  <c r="Q3" i="81"/>
  <c r="I50" i="98" s="1"/>
  <c r="V3" i="81"/>
  <c r="I55" i="98" s="1"/>
  <c r="M3" i="81"/>
  <c r="I46" i="98" s="1"/>
  <c r="H4" i="81"/>
  <c r="H147" s="1"/>
  <c r="E4"/>
  <c r="E150" s="1"/>
  <c r="I4"/>
  <c r="I147" s="1"/>
  <c r="K4"/>
  <c r="K147" s="1"/>
  <c r="F4"/>
  <c r="F147" s="1"/>
  <c r="D4"/>
  <c r="D149" s="1"/>
  <c r="B4"/>
  <c r="B104" s="1"/>
  <c r="J4"/>
  <c r="J147" s="1"/>
  <c r="G4"/>
  <c r="C4"/>
  <c r="C118" s="1"/>
  <c r="E10" i="84"/>
  <c r="E138"/>
  <c r="E146"/>
  <c r="E130"/>
  <c r="E114"/>
  <c r="E98"/>
  <c r="E82"/>
  <c r="E66"/>
  <c r="E50"/>
  <c r="E34"/>
  <c r="E18"/>
  <c r="E150"/>
  <c r="E134"/>
  <c r="E118"/>
  <c r="E102"/>
  <c r="E86"/>
  <c r="E70"/>
  <c r="E54"/>
  <c r="E38"/>
  <c r="E22"/>
  <c r="E6"/>
  <c r="E122"/>
  <c r="E106"/>
  <c r="E90"/>
  <c r="E74"/>
  <c r="E58"/>
  <c r="E42"/>
  <c r="E26"/>
  <c r="E5"/>
  <c r="E142"/>
  <c r="E126"/>
  <c r="E110"/>
  <c r="E94"/>
  <c r="E78"/>
  <c r="E62"/>
  <c r="E46"/>
  <c r="E30"/>
  <c r="E14"/>
  <c r="E147"/>
  <c r="E143"/>
  <c r="E139"/>
  <c r="E135"/>
  <c r="E131"/>
  <c r="E127"/>
  <c r="E123"/>
  <c r="E119"/>
  <c r="E115"/>
  <c r="E111"/>
  <c r="E107"/>
  <c r="E103"/>
  <c r="E99"/>
  <c r="E95"/>
  <c r="E91"/>
  <c r="E87"/>
  <c r="E83"/>
  <c r="E79"/>
  <c r="E75"/>
  <c r="E71"/>
  <c r="E67"/>
  <c r="E63"/>
  <c r="E59"/>
  <c r="E55"/>
  <c r="E51"/>
  <c r="E47"/>
  <c r="E43"/>
  <c r="E39"/>
  <c r="E35"/>
  <c r="E31"/>
  <c r="E27"/>
  <c r="E23"/>
  <c r="E19"/>
  <c r="E15"/>
  <c r="E11"/>
  <c r="E7"/>
  <c r="E148"/>
  <c r="E144"/>
  <c r="E140"/>
  <c r="E136"/>
  <c r="E132"/>
  <c r="E128"/>
  <c r="E124"/>
  <c r="E120"/>
  <c r="E116"/>
  <c r="E112"/>
  <c r="E108"/>
  <c r="E104"/>
  <c r="E100"/>
  <c r="E96"/>
  <c r="E92"/>
  <c r="E88"/>
  <c r="E84"/>
  <c r="E80"/>
  <c r="E76"/>
  <c r="E72"/>
  <c r="E68"/>
  <c r="E64"/>
  <c r="E60"/>
  <c r="E56"/>
  <c r="E52"/>
  <c r="E48"/>
  <c r="E44"/>
  <c r="E40"/>
  <c r="E36"/>
  <c r="E32"/>
  <c r="E28"/>
  <c r="E24"/>
  <c r="E20"/>
  <c r="E16"/>
  <c r="E12"/>
  <c r="E8"/>
  <c r="E149"/>
  <c r="E145"/>
  <c r="E141"/>
  <c r="E137"/>
  <c r="E133"/>
  <c r="E129"/>
  <c r="E125"/>
  <c r="E121"/>
  <c r="E117"/>
  <c r="E113"/>
  <c r="E109"/>
  <c r="E105"/>
  <c r="E101"/>
  <c r="E97"/>
  <c r="E93"/>
  <c r="E89"/>
  <c r="E85"/>
  <c r="E81"/>
  <c r="E77"/>
  <c r="E73"/>
  <c r="E69"/>
  <c r="E65"/>
  <c r="E61"/>
  <c r="E57"/>
  <c r="E53"/>
  <c r="E49"/>
  <c r="E45"/>
  <c r="E41"/>
  <c r="E37"/>
  <c r="E33"/>
  <c r="E29"/>
  <c r="E25"/>
  <c r="E21"/>
  <c r="E17"/>
  <c r="E13"/>
  <c r="E9"/>
  <c r="I22" i="81"/>
  <c r="I95"/>
  <c r="E13"/>
  <c r="E17"/>
  <c r="E45"/>
  <c r="E53"/>
  <c r="E77"/>
  <c r="E97"/>
  <c r="E109"/>
  <c r="E125"/>
  <c r="E149"/>
  <c r="E16"/>
  <c r="E20"/>
  <c r="E48"/>
  <c r="E64"/>
  <c r="E80"/>
  <c r="E92"/>
  <c r="E100"/>
  <c r="E124"/>
  <c r="E128"/>
  <c r="E132"/>
  <c r="E11"/>
  <c r="E19"/>
  <c r="E31"/>
  <c r="E43"/>
  <c r="E51"/>
  <c r="E59"/>
  <c r="E75"/>
  <c r="E79"/>
  <c r="E83"/>
  <c r="E99"/>
  <c r="E107"/>
  <c r="E115"/>
  <c r="E127"/>
  <c r="E139"/>
  <c r="E143"/>
  <c r="J39"/>
  <c r="I129" l="1"/>
  <c r="H15"/>
  <c r="F87"/>
  <c r="E44"/>
  <c r="E129"/>
  <c r="E81"/>
  <c r="E37"/>
  <c r="F121"/>
  <c r="G135"/>
  <c r="E123"/>
  <c r="E95"/>
  <c r="E63"/>
  <c r="E35"/>
  <c r="E148"/>
  <c r="E108"/>
  <c r="E68"/>
  <c r="E36"/>
  <c r="E141"/>
  <c r="E101"/>
  <c r="E65"/>
  <c r="E21"/>
  <c r="F23"/>
  <c r="F25"/>
  <c r="F40"/>
  <c r="F104"/>
  <c r="F89"/>
  <c r="H49"/>
  <c r="E131"/>
  <c r="E111"/>
  <c r="E91"/>
  <c r="E67"/>
  <c r="E47"/>
  <c r="E27"/>
  <c r="E144"/>
  <c r="E112"/>
  <c r="E84"/>
  <c r="E60"/>
  <c r="E28"/>
  <c r="E145"/>
  <c r="E117"/>
  <c r="E85"/>
  <c r="E61"/>
  <c r="E33"/>
  <c r="F135"/>
  <c r="F71"/>
  <c r="F7"/>
  <c r="F88"/>
  <c r="F24"/>
  <c r="F105"/>
  <c r="F130"/>
  <c r="I112"/>
  <c r="F103"/>
  <c r="F39"/>
  <c r="F120"/>
  <c r="F56"/>
  <c r="F137"/>
  <c r="F65"/>
  <c r="F46"/>
  <c r="I150"/>
  <c r="F119"/>
  <c r="F55"/>
  <c r="F136"/>
  <c r="F72"/>
  <c r="F8"/>
  <c r="F90"/>
  <c r="H79"/>
  <c r="H113"/>
  <c r="H6"/>
  <c r="F139"/>
  <c r="F123"/>
  <c r="F107"/>
  <c r="F91"/>
  <c r="F75"/>
  <c r="F59"/>
  <c r="F43"/>
  <c r="F27"/>
  <c r="F11"/>
  <c r="F140"/>
  <c r="F124"/>
  <c r="F108"/>
  <c r="F92"/>
  <c r="F76"/>
  <c r="F60"/>
  <c r="F44"/>
  <c r="F28"/>
  <c r="F12"/>
  <c r="F141"/>
  <c r="F125"/>
  <c r="F109"/>
  <c r="F93"/>
  <c r="F77"/>
  <c r="F41"/>
  <c r="F146"/>
  <c r="F106"/>
  <c r="F62"/>
  <c r="F18"/>
  <c r="I48"/>
  <c r="I86"/>
  <c r="B11"/>
  <c r="B27"/>
  <c r="B43"/>
  <c r="B59"/>
  <c r="B75"/>
  <c r="B91"/>
  <c r="B107"/>
  <c r="B123"/>
  <c r="B139"/>
  <c r="B20"/>
  <c r="B72"/>
  <c r="B120"/>
  <c r="B14"/>
  <c r="B30"/>
  <c r="B46"/>
  <c r="B62"/>
  <c r="B78"/>
  <c r="B94"/>
  <c r="B110"/>
  <c r="B126"/>
  <c r="B142"/>
  <c r="B28"/>
  <c r="B80"/>
  <c r="B140"/>
  <c r="B17"/>
  <c r="B33"/>
  <c r="B49"/>
  <c r="B65"/>
  <c r="B81"/>
  <c r="B97"/>
  <c r="B113"/>
  <c r="B129"/>
  <c r="B145"/>
  <c r="B148"/>
  <c r="B48"/>
  <c r="B92"/>
  <c r="B144"/>
  <c r="H70"/>
  <c r="F95"/>
  <c r="F80"/>
  <c r="B7"/>
  <c r="B23"/>
  <c r="B39"/>
  <c r="B55"/>
  <c r="B71"/>
  <c r="B87"/>
  <c r="B103"/>
  <c r="B119"/>
  <c r="B135"/>
  <c r="B8"/>
  <c r="B60"/>
  <c r="B108"/>
  <c r="B10"/>
  <c r="B26"/>
  <c r="B42"/>
  <c r="B58"/>
  <c r="B74"/>
  <c r="B90"/>
  <c r="B106"/>
  <c r="B122"/>
  <c r="B138"/>
  <c r="B16"/>
  <c r="B64"/>
  <c r="B124"/>
  <c r="B13"/>
  <c r="B29"/>
  <c r="B45"/>
  <c r="B61"/>
  <c r="B77"/>
  <c r="B93"/>
  <c r="B109"/>
  <c r="B125"/>
  <c r="B141"/>
  <c r="B128"/>
  <c r="B36"/>
  <c r="B76"/>
  <c r="B132"/>
  <c r="H143"/>
  <c r="H32"/>
  <c r="F143"/>
  <c r="F127"/>
  <c r="F111"/>
  <c r="F79"/>
  <c r="F63"/>
  <c r="F47"/>
  <c r="F31"/>
  <c r="F15"/>
  <c r="F144"/>
  <c r="F128"/>
  <c r="F112"/>
  <c r="F96"/>
  <c r="F64"/>
  <c r="F48"/>
  <c r="F32"/>
  <c r="F16"/>
  <c r="F145"/>
  <c r="F129"/>
  <c r="F113"/>
  <c r="F97"/>
  <c r="F81"/>
  <c r="F45"/>
  <c r="F5"/>
  <c r="F110"/>
  <c r="F66"/>
  <c r="F26"/>
  <c r="H96"/>
  <c r="H134"/>
  <c r="E15"/>
  <c r="E140"/>
  <c r="E116"/>
  <c r="E96"/>
  <c r="E76"/>
  <c r="E52"/>
  <c r="E32"/>
  <c r="E12"/>
  <c r="E133"/>
  <c r="E113"/>
  <c r="E93"/>
  <c r="E69"/>
  <c r="E49"/>
  <c r="E29"/>
  <c r="E5"/>
  <c r="F131"/>
  <c r="F115"/>
  <c r="F99"/>
  <c r="F83"/>
  <c r="F67"/>
  <c r="F51"/>
  <c r="F35"/>
  <c r="F19"/>
  <c r="F148"/>
  <c r="F132"/>
  <c r="F116"/>
  <c r="F100"/>
  <c r="F84"/>
  <c r="F68"/>
  <c r="F52"/>
  <c r="F36"/>
  <c r="F20"/>
  <c r="F149"/>
  <c r="F133"/>
  <c r="F117"/>
  <c r="F101"/>
  <c r="F85"/>
  <c r="F61"/>
  <c r="F21"/>
  <c r="F126"/>
  <c r="F82"/>
  <c r="F42"/>
  <c r="I31"/>
  <c r="I65"/>
  <c r="B19"/>
  <c r="B35"/>
  <c r="B51"/>
  <c r="B67"/>
  <c r="B83"/>
  <c r="B99"/>
  <c r="B115"/>
  <c r="B131"/>
  <c r="B147"/>
  <c r="B44"/>
  <c r="B96"/>
  <c r="B6"/>
  <c r="B22"/>
  <c r="B38"/>
  <c r="B54"/>
  <c r="B70"/>
  <c r="B86"/>
  <c r="B102"/>
  <c r="B118"/>
  <c r="B134"/>
  <c r="B150"/>
  <c r="B52"/>
  <c r="B112"/>
  <c r="B9"/>
  <c r="B25"/>
  <c r="B41"/>
  <c r="B57"/>
  <c r="B73"/>
  <c r="B89"/>
  <c r="B105"/>
  <c r="B121"/>
  <c r="B137"/>
  <c r="B84"/>
  <c r="B24"/>
  <c r="B68"/>
  <c r="B116"/>
  <c r="B15"/>
  <c r="B31"/>
  <c r="B47"/>
  <c r="B63"/>
  <c r="B79"/>
  <c r="B95"/>
  <c r="B111"/>
  <c r="B127"/>
  <c r="B143"/>
  <c r="B32"/>
  <c r="B88"/>
  <c r="B136"/>
  <c r="B18"/>
  <c r="B34"/>
  <c r="B50"/>
  <c r="B66"/>
  <c r="B82"/>
  <c r="B98"/>
  <c r="B114"/>
  <c r="B130"/>
  <c r="B146"/>
  <c r="B40"/>
  <c r="B100"/>
  <c r="B5"/>
  <c r="B21"/>
  <c r="B37"/>
  <c r="B53"/>
  <c r="B69"/>
  <c r="B85"/>
  <c r="B101"/>
  <c r="B117"/>
  <c r="B133"/>
  <c r="B149"/>
  <c r="B12"/>
  <c r="B56"/>
  <c r="B46" i="98"/>
  <c r="F69" i="81"/>
  <c r="F53"/>
  <c r="F29"/>
  <c r="F9"/>
  <c r="F138"/>
  <c r="F114"/>
  <c r="F94"/>
  <c r="F74"/>
  <c r="F50"/>
  <c r="F30"/>
  <c r="F10"/>
  <c r="F73"/>
  <c r="F57"/>
  <c r="F37"/>
  <c r="F13"/>
  <c r="F142"/>
  <c r="F122"/>
  <c r="F98"/>
  <c r="F78"/>
  <c r="F58"/>
  <c r="F34"/>
  <c r="F14"/>
  <c r="J9"/>
  <c r="K26"/>
  <c r="C88" i="98"/>
  <c r="J73" i="81"/>
  <c r="J120"/>
  <c r="F49"/>
  <c r="F33"/>
  <c r="F17"/>
  <c r="F150"/>
  <c r="F134"/>
  <c r="F118"/>
  <c r="F102"/>
  <c r="F86"/>
  <c r="F70"/>
  <c r="F54"/>
  <c r="F38"/>
  <c r="F22"/>
  <c r="Q2" s="1"/>
  <c r="L50" i="98" s="1"/>
  <c r="F6" i="81"/>
  <c r="I111"/>
  <c r="I47"/>
  <c r="I128"/>
  <c r="I64"/>
  <c r="I145"/>
  <c r="I81"/>
  <c r="I17"/>
  <c r="I102"/>
  <c r="I38"/>
  <c r="E135"/>
  <c r="E119"/>
  <c r="E103"/>
  <c r="E87"/>
  <c r="E71"/>
  <c r="E55"/>
  <c r="E39"/>
  <c r="E23"/>
  <c r="E7"/>
  <c r="E136"/>
  <c r="E120"/>
  <c r="E104"/>
  <c r="E88"/>
  <c r="E72"/>
  <c r="E56"/>
  <c r="E40"/>
  <c r="E24"/>
  <c r="E8"/>
  <c r="E137"/>
  <c r="E121"/>
  <c r="E105"/>
  <c r="E89"/>
  <c r="E73"/>
  <c r="E57"/>
  <c r="E41"/>
  <c r="E25"/>
  <c r="E9"/>
  <c r="I127"/>
  <c r="I63"/>
  <c r="I144"/>
  <c r="I80"/>
  <c r="I16"/>
  <c r="I97"/>
  <c r="I33"/>
  <c r="I118"/>
  <c r="I54"/>
  <c r="I143"/>
  <c r="I79"/>
  <c r="I15"/>
  <c r="I96"/>
  <c r="I32"/>
  <c r="I113"/>
  <c r="I49"/>
  <c r="I134"/>
  <c r="I70"/>
  <c r="I6"/>
  <c r="D20"/>
  <c r="D12"/>
  <c r="D15"/>
  <c r="I115"/>
  <c r="I83"/>
  <c r="I51"/>
  <c r="I19"/>
  <c r="I116"/>
  <c r="I84"/>
  <c r="I52"/>
  <c r="I20"/>
  <c r="I133"/>
  <c r="I101"/>
  <c r="I69"/>
  <c r="I37"/>
  <c r="I5"/>
  <c r="I122"/>
  <c r="I90"/>
  <c r="I58"/>
  <c r="I26"/>
  <c r="J103"/>
  <c r="J137"/>
  <c r="J30"/>
  <c r="I135"/>
  <c r="I119"/>
  <c r="I103"/>
  <c r="I87"/>
  <c r="I71"/>
  <c r="I55"/>
  <c r="I39"/>
  <c r="I23"/>
  <c r="I7"/>
  <c r="I136"/>
  <c r="I120"/>
  <c r="I104"/>
  <c r="I88"/>
  <c r="I72"/>
  <c r="I56"/>
  <c r="I40"/>
  <c r="I24"/>
  <c r="I8"/>
  <c r="I137"/>
  <c r="I121"/>
  <c r="I105"/>
  <c r="I89"/>
  <c r="I73"/>
  <c r="I57"/>
  <c r="I41"/>
  <c r="I25"/>
  <c r="I9"/>
  <c r="I142"/>
  <c r="I126"/>
  <c r="I110"/>
  <c r="I94"/>
  <c r="I78"/>
  <c r="I62"/>
  <c r="I46"/>
  <c r="I30"/>
  <c r="I14"/>
  <c r="K133"/>
  <c r="D130"/>
  <c r="I131"/>
  <c r="I99"/>
  <c r="I67"/>
  <c r="I35"/>
  <c r="I148"/>
  <c r="I132"/>
  <c r="I100"/>
  <c r="I68"/>
  <c r="I36"/>
  <c r="I149"/>
  <c r="I117"/>
  <c r="I85"/>
  <c r="I53"/>
  <c r="I21"/>
  <c r="I138"/>
  <c r="I106"/>
  <c r="I74"/>
  <c r="I42"/>
  <c r="I10"/>
  <c r="J56"/>
  <c r="J94"/>
  <c r="I139"/>
  <c r="I123"/>
  <c r="I107"/>
  <c r="I91"/>
  <c r="I75"/>
  <c r="I59"/>
  <c r="I43"/>
  <c r="I27"/>
  <c r="I11"/>
  <c r="I140"/>
  <c r="I124"/>
  <c r="I108"/>
  <c r="I92"/>
  <c r="I76"/>
  <c r="I60"/>
  <c r="I44"/>
  <c r="I28"/>
  <c r="I12"/>
  <c r="I141"/>
  <c r="I125"/>
  <c r="I109"/>
  <c r="I93"/>
  <c r="I77"/>
  <c r="I61"/>
  <c r="I45"/>
  <c r="I29"/>
  <c r="I13"/>
  <c r="I146"/>
  <c r="I130"/>
  <c r="I114"/>
  <c r="I98"/>
  <c r="I82"/>
  <c r="I66"/>
  <c r="I50"/>
  <c r="I34"/>
  <c r="I18"/>
  <c r="K99"/>
  <c r="D14"/>
  <c r="D8"/>
  <c r="D40"/>
  <c r="D16"/>
  <c r="D7"/>
  <c r="D81"/>
  <c r="D56"/>
  <c r="D11"/>
  <c r="D18"/>
  <c r="D44"/>
  <c r="D70"/>
  <c r="D83"/>
  <c r="D10"/>
  <c r="D36"/>
  <c r="D52"/>
  <c r="D78"/>
  <c r="D87"/>
  <c r="D6"/>
  <c r="D22"/>
  <c r="D48"/>
  <c r="D74"/>
  <c r="D85"/>
  <c r="E58"/>
  <c r="D32"/>
  <c r="D38"/>
  <c r="D75"/>
  <c r="D82"/>
  <c r="D105"/>
  <c r="D95"/>
  <c r="D47"/>
  <c r="D110"/>
  <c r="D122"/>
  <c r="D53"/>
  <c r="D23"/>
  <c r="D91"/>
  <c r="D54"/>
  <c r="D101"/>
  <c r="D146"/>
  <c r="D39"/>
  <c r="D89"/>
  <c r="D97"/>
  <c r="D46"/>
  <c r="D86"/>
  <c r="D99"/>
  <c r="D109"/>
  <c r="D134"/>
  <c r="D116"/>
  <c r="D106"/>
  <c r="D28"/>
  <c r="D55"/>
  <c r="D93"/>
  <c r="D24"/>
  <c r="D76"/>
  <c r="D115"/>
  <c r="D103"/>
  <c r="D126"/>
  <c r="D142"/>
  <c r="D13"/>
  <c r="D138"/>
  <c r="D120"/>
  <c r="D21"/>
  <c r="D60"/>
  <c r="D127"/>
  <c r="D112"/>
  <c r="D5"/>
  <c r="D37"/>
  <c r="D68"/>
  <c r="D150"/>
  <c r="D27"/>
  <c r="D64"/>
  <c r="D26"/>
  <c r="D35"/>
  <c r="D51"/>
  <c r="D79"/>
  <c r="D92"/>
  <c r="D96"/>
  <c r="D34"/>
  <c r="D50"/>
  <c r="D80"/>
  <c r="D88"/>
  <c r="D118"/>
  <c r="D100"/>
  <c r="D104"/>
  <c r="D119"/>
  <c r="D128"/>
  <c r="D136"/>
  <c r="D144"/>
  <c r="E110"/>
  <c r="E118"/>
  <c r="D9"/>
  <c r="D25"/>
  <c r="D41"/>
  <c r="D61"/>
  <c r="D69"/>
  <c r="E147"/>
  <c r="D19"/>
  <c r="D30"/>
  <c r="D43"/>
  <c r="D71"/>
  <c r="D90"/>
  <c r="D94"/>
  <c r="D42"/>
  <c r="D72"/>
  <c r="D84"/>
  <c r="D113"/>
  <c r="D98"/>
  <c r="D102"/>
  <c r="D107"/>
  <c r="D124"/>
  <c r="D132"/>
  <c r="D140"/>
  <c r="D148"/>
  <c r="D114"/>
  <c r="D17"/>
  <c r="D29"/>
  <c r="D57"/>
  <c r="D65"/>
  <c r="D108"/>
  <c r="H95"/>
  <c r="H31"/>
  <c r="H112"/>
  <c r="H48"/>
  <c r="H129"/>
  <c r="H65"/>
  <c r="H150"/>
  <c r="H86"/>
  <c r="H22"/>
  <c r="J119"/>
  <c r="J55"/>
  <c r="J136"/>
  <c r="J72"/>
  <c r="J8"/>
  <c r="J89"/>
  <c r="J25"/>
  <c r="J110"/>
  <c r="J46"/>
  <c r="K52"/>
  <c r="K90"/>
  <c r="H111"/>
  <c r="H128"/>
  <c r="H145"/>
  <c r="H17"/>
  <c r="H38"/>
  <c r="J135"/>
  <c r="J71"/>
  <c r="J7"/>
  <c r="J88"/>
  <c r="J24"/>
  <c r="J105"/>
  <c r="J41"/>
  <c r="J126"/>
  <c r="J62"/>
  <c r="K116"/>
  <c r="K5"/>
  <c r="H47"/>
  <c r="H64"/>
  <c r="H81"/>
  <c r="H102"/>
  <c r="H127"/>
  <c r="H63"/>
  <c r="H144"/>
  <c r="H80"/>
  <c r="H16"/>
  <c r="H97"/>
  <c r="H33"/>
  <c r="H118"/>
  <c r="H54"/>
  <c r="J87"/>
  <c r="J23"/>
  <c r="J104"/>
  <c r="J40"/>
  <c r="J121"/>
  <c r="J57"/>
  <c r="J142"/>
  <c r="J78"/>
  <c r="J14"/>
  <c r="K35"/>
  <c r="K69"/>
  <c r="E10"/>
  <c r="E34"/>
  <c r="E18"/>
  <c r="E66"/>
  <c r="E50"/>
  <c r="E102"/>
  <c r="E130"/>
  <c r="E14"/>
  <c r="E74"/>
  <c r="E106"/>
  <c r="E46"/>
  <c r="E90"/>
  <c r="E6"/>
  <c r="E22"/>
  <c r="E70"/>
  <c r="E78"/>
  <c r="E114"/>
  <c r="E62"/>
  <c r="E82"/>
  <c r="E138"/>
  <c r="K115"/>
  <c r="K51"/>
  <c r="K132"/>
  <c r="K68"/>
  <c r="K149"/>
  <c r="K85"/>
  <c r="K21"/>
  <c r="K106"/>
  <c r="K42"/>
  <c r="K131"/>
  <c r="K67"/>
  <c r="K148"/>
  <c r="K84"/>
  <c r="K20"/>
  <c r="K101"/>
  <c r="K37"/>
  <c r="K122"/>
  <c r="K58"/>
  <c r="K83"/>
  <c r="K19"/>
  <c r="K100"/>
  <c r="K36"/>
  <c r="K117"/>
  <c r="K53"/>
  <c r="K138"/>
  <c r="K74"/>
  <c r="K10"/>
  <c r="H131"/>
  <c r="H99"/>
  <c r="H67"/>
  <c r="H35"/>
  <c r="H148"/>
  <c r="H116"/>
  <c r="H84"/>
  <c r="H52"/>
  <c r="H36"/>
  <c r="H149"/>
  <c r="H117"/>
  <c r="H85"/>
  <c r="H53"/>
  <c r="H21"/>
  <c r="H138"/>
  <c r="H106"/>
  <c r="H74"/>
  <c r="H42"/>
  <c r="H10"/>
  <c r="J139"/>
  <c r="J107"/>
  <c r="J75"/>
  <c r="J43"/>
  <c r="J11"/>
  <c r="J124"/>
  <c r="J108"/>
  <c r="J76"/>
  <c r="J44"/>
  <c r="J12"/>
  <c r="J125"/>
  <c r="J93"/>
  <c r="J61"/>
  <c r="J29"/>
  <c r="J146"/>
  <c r="J114"/>
  <c r="J82"/>
  <c r="J50"/>
  <c r="J34"/>
  <c r="K135"/>
  <c r="K103"/>
  <c r="K71"/>
  <c r="K55"/>
  <c r="K23"/>
  <c r="K136"/>
  <c r="K104"/>
  <c r="K72"/>
  <c r="K40"/>
  <c r="K8"/>
  <c r="K137"/>
  <c r="K105"/>
  <c r="K73"/>
  <c r="K41"/>
  <c r="K25"/>
  <c r="K142"/>
  <c r="K110"/>
  <c r="K62"/>
  <c r="K14"/>
  <c r="H135"/>
  <c r="H119"/>
  <c r="H103"/>
  <c r="H87"/>
  <c r="H71"/>
  <c r="H55"/>
  <c r="H39"/>
  <c r="H23"/>
  <c r="H7"/>
  <c r="H136"/>
  <c r="H120"/>
  <c r="H104"/>
  <c r="H88"/>
  <c r="H72"/>
  <c r="H56"/>
  <c r="H40"/>
  <c r="H24"/>
  <c r="H8"/>
  <c r="H137"/>
  <c r="H121"/>
  <c r="H105"/>
  <c r="H89"/>
  <c r="H73"/>
  <c r="H57"/>
  <c r="H41"/>
  <c r="H25"/>
  <c r="H9"/>
  <c r="H142"/>
  <c r="H126"/>
  <c r="H110"/>
  <c r="H94"/>
  <c r="H78"/>
  <c r="H62"/>
  <c r="H46"/>
  <c r="H30"/>
  <c r="H14"/>
  <c r="J143"/>
  <c r="J127"/>
  <c r="J111"/>
  <c r="J95"/>
  <c r="J79"/>
  <c r="J63"/>
  <c r="J47"/>
  <c r="J31"/>
  <c r="J15"/>
  <c r="J144"/>
  <c r="J128"/>
  <c r="J112"/>
  <c r="J96"/>
  <c r="J80"/>
  <c r="J64"/>
  <c r="J48"/>
  <c r="J32"/>
  <c r="J16"/>
  <c r="J145"/>
  <c r="J129"/>
  <c r="J113"/>
  <c r="J97"/>
  <c r="J81"/>
  <c r="J65"/>
  <c r="J49"/>
  <c r="J33"/>
  <c r="J17"/>
  <c r="J150"/>
  <c r="J134"/>
  <c r="J118"/>
  <c r="J102"/>
  <c r="J86"/>
  <c r="J70"/>
  <c r="J54"/>
  <c r="J38"/>
  <c r="J22"/>
  <c r="J6"/>
  <c r="K139"/>
  <c r="K123"/>
  <c r="K107"/>
  <c r="K91"/>
  <c r="K75"/>
  <c r="K59"/>
  <c r="K43"/>
  <c r="K27"/>
  <c r="K11"/>
  <c r="K140"/>
  <c r="K124"/>
  <c r="K108"/>
  <c r="K92"/>
  <c r="K76"/>
  <c r="K60"/>
  <c r="K44"/>
  <c r="K28"/>
  <c r="K12"/>
  <c r="K141"/>
  <c r="K125"/>
  <c r="K109"/>
  <c r="K93"/>
  <c r="K77"/>
  <c r="K61"/>
  <c r="K45"/>
  <c r="K29"/>
  <c r="K13"/>
  <c r="K146"/>
  <c r="K130"/>
  <c r="K114"/>
  <c r="K98"/>
  <c r="K82"/>
  <c r="K66"/>
  <c r="K50"/>
  <c r="K34"/>
  <c r="K18"/>
  <c r="H115"/>
  <c r="H83"/>
  <c r="H51"/>
  <c r="H19"/>
  <c r="H132"/>
  <c r="H100"/>
  <c r="H68"/>
  <c r="H20"/>
  <c r="H133"/>
  <c r="H101"/>
  <c r="H69"/>
  <c r="H37"/>
  <c r="H5"/>
  <c r="H122"/>
  <c r="H90"/>
  <c r="H58"/>
  <c r="H26"/>
  <c r="J123"/>
  <c r="J91"/>
  <c r="J59"/>
  <c r="J27"/>
  <c r="J140"/>
  <c r="J92"/>
  <c r="J60"/>
  <c r="J28"/>
  <c r="J141"/>
  <c r="J109"/>
  <c r="J77"/>
  <c r="J45"/>
  <c r="J13"/>
  <c r="J130"/>
  <c r="J98"/>
  <c r="J66"/>
  <c r="J18"/>
  <c r="K119"/>
  <c r="K87"/>
  <c r="K39"/>
  <c r="K7"/>
  <c r="K120"/>
  <c r="K88"/>
  <c r="K56"/>
  <c r="K24"/>
  <c r="K121"/>
  <c r="K89"/>
  <c r="K57"/>
  <c r="K9"/>
  <c r="K126"/>
  <c r="K94"/>
  <c r="K78"/>
  <c r="K46"/>
  <c r="K30"/>
  <c r="H139"/>
  <c r="H123"/>
  <c r="H107"/>
  <c r="H91"/>
  <c r="H75"/>
  <c r="H59"/>
  <c r="H43"/>
  <c r="H27"/>
  <c r="H11"/>
  <c r="H140"/>
  <c r="H124"/>
  <c r="H108"/>
  <c r="H92"/>
  <c r="H76"/>
  <c r="H60"/>
  <c r="H44"/>
  <c r="H28"/>
  <c r="H12"/>
  <c r="H141"/>
  <c r="H125"/>
  <c r="H109"/>
  <c r="H93"/>
  <c r="H77"/>
  <c r="H61"/>
  <c r="H45"/>
  <c r="H29"/>
  <c r="H13"/>
  <c r="H146"/>
  <c r="H130"/>
  <c r="H114"/>
  <c r="H98"/>
  <c r="H82"/>
  <c r="H66"/>
  <c r="H50"/>
  <c r="H34"/>
  <c r="H18"/>
  <c r="J131"/>
  <c r="J115"/>
  <c r="J99"/>
  <c r="J83"/>
  <c r="J67"/>
  <c r="J51"/>
  <c r="J35"/>
  <c r="J19"/>
  <c r="J148"/>
  <c r="J132"/>
  <c r="J116"/>
  <c r="J100"/>
  <c r="J84"/>
  <c r="J68"/>
  <c r="J52"/>
  <c r="J36"/>
  <c r="J20"/>
  <c r="J149"/>
  <c r="J133"/>
  <c r="J117"/>
  <c r="J101"/>
  <c r="J85"/>
  <c r="J69"/>
  <c r="J53"/>
  <c r="J37"/>
  <c r="J21"/>
  <c r="J5"/>
  <c r="J138"/>
  <c r="J122"/>
  <c r="J106"/>
  <c r="J90"/>
  <c r="J74"/>
  <c r="J58"/>
  <c r="J42"/>
  <c r="J26"/>
  <c r="J10"/>
  <c r="K143"/>
  <c r="K127"/>
  <c r="K111"/>
  <c r="K95"/>
  <c r="K79"/>
  <c r="K63"/>
  <c r="K47"/>
  <c r="K31"/>
  <c r="K15"/>
  <c r="K144"/>
  <c r="K128"/>
  <c r="K112"/>
  <c r="K96"/>
  <c r="K80"/>
  <c r="K64"/>
  <c r="K48"/>
  <c r="K32"/>
  <c r="K16"/>
  <c r="K145"/>
  <c r="K129"/>
  <c r="K113"/>
  <c r="K97"/>
  <c r="K81"/>
  <c r="K65"/>
  <c r="K49"/>
  <c r="K33"/>
  <c r="K17"/>
  <c r="K150"/>
  <c r="K134"/>
  <c r="K118"/>
  <c r="K102"/>
  <c r="K86"/>
  <c r="K70"/>
  <c r="K54"/>
  <c r="K38"/>
  <c r="K22"/>
  <c r="K6"/>
  <c r="E42"/>
  <c r="E86"/>
  <c r="E30"/>
  <c r="E94"/>
  <c r="E126"/>
  <c r="E142"/>
  <c r="E146"/>
  <c r="E38"/>
  <c r="E54"/>
  <c r="E26"/>
  <c r="E98"/>
  <c r="E122"/>
  <c r="E134"/>
  <c r="D33"/>
  <c r="D49"/>
  <c r="D59"/>
  <c r="D63"/>
  <c r="D67"/>
  <c r="D77"/>
  <c r="D117"/>
  <c r="D125"/>
  <c r="D31"/>
  <c r="D45"/>
  <c r="D58"/>
  <c r="D62"/>
  <c r="D66"/>
  <c r="D73"/>
  <c r="D111"/>
  <c r="D123"/>
  <c r="D129"/>
  <c r="D121"/>
  <c r="G98"/>
  <c r="G83"/>
  <c r="G123"/>
  <c r="D135"/>
  <c r="G141"/>
  <c r="G18"/>
  <c r="D141"/>
  <c r="D133"/>
  <c r="D143"/>
  <c r="G93"/>
  <c r="G62"/>
  <c r="G63"/>
  <c r="D131"/>
  <c r="D137"/>
  <c r="D147"/>
  <c r="D139"/>
  <c r="D145"/>
  <c r="G61"/>
  <c r="G114"/>
  <c r="G143"/>
  <c r="G47"/>
  <c r="G13"/>
  <c r="G146"/>
  <c r="G30"/>
  <c r="G107"/>
  <c r="G27"/>
  <c r="G125"/>
  <c r="G29"/>
  <c r="G110"/>
  <c r="G58"/>
  <c r="G147"/>
  <c r="G111"/>
  <c r="G79"/>
  <c r="G35"/>
  <c r="G77"/>
  <c r="G142"/>
  <c r="G82"/>
  <c r="G26"/>
  <c r="G131"/>
  <c r="G91"/>
  <c r="G59"/>
  <c r="G19"/>
  <c r="G134"/>
  <c r="G86"/>
  <c r="G50"/>
  <c r="G6"/>
  <c r="G127"/>
  <c r="G99"/>
  <c r="G67"/>
  <c r="G43"/>
  <c r="G15"/>
  <c r="G109"/>
  <c r="G45"/>
  <c r="G138"/>
  <c r="G106"/>
  <c r="G70"/>
  <c r="G34"/>
  <c r="G10"/>
  <c r="G139"/>
  <c r="G115"/>
  <c r="G95"/>
  <c r="G75"/>
  <c r="G51"/>
  <c r="G31"/>
  <c r="G11"/>
  <c r="D129" i="84"/>
  <c r="D65"/>
  <c r="D117"/>
  <c r="D53"/>
  <c r="D118"/>
  <c r="D150"/>
  <c r="D38"/>
  <c r="D89"/>
  <c r="D25"/>
  <c r="D54"/>
  <c r="D102"/>
  <c r="D135"/>
  <c r="D71"/>
  <c r="D7"/>
  <c r="G136" i="81"/>
  <c r="G120"/>
  <c r="G104"/>
  <c r="G88"/>
  <c r="G72"/>
  <c r="G56"/>
  <c r="G40"/>
  <c r="G24"/>
  <c r="G8"/>
  <c r="C8"/>
  <c r="C16"/>
  <c r="C24"/>
  <c r="D31" i="84"/>
  <c r="C38" i="81"/>
  <c r="C46"/>
  <c r="C54"/>
  <c r="D60" i="84"/>
  <c r="D64"/>
  <c r="D68"/>
  <c r="C76" i="81"/>
  <c r="C84"/>
  <c r="C108"/>
  <c r="C114"/>
  <c r="C119"/>
  <c r="C128"/>
  <c r="C136"/>
  <c r="C144"/>
  <c r="G150"/>
  <c r="D8" i="84"/>
  <c r="D16"/>
  <c r="D24"/>
  <c r="C32" i="81"/>
  <c r="C39"/>
  <c r="C47"/>
  <c r="C55"/>
  <c r="D76" i="84"/>
  <c r="D84"/>
  <c r="G102" i="81"/>
  <c r="D107" i="84"/>
  <c r="C120" i="81"/>
  <c r="D128" i="84"/>
  <c r="D136"/>
  <c r="D144"/>
  <c r="C10" i="81"/>
  <c r="D15" i="84"/>
  <c r="D28"/>
  <c r="C36" i="81"/>
  <c r="C44"/>
  <c r="C52"/>
  <c r="G71"/>
  <c r="D79" i="84"/>
  <c r="C87" i="81"/>
  <c r="G90"/>
  <c r="D92" i="84"/>
  <c r="G94" i="81"/>
  <c r="D96" i="84"/>
  <c r="D98"/>
  <c r="D100"/>
  <c r="C104" i="81"/>
  <c r="D112" i="84"/>
  <c r="D116"/>
  <c r="C123" i="81"/>
  <c r="C131"/>
  <c r="C139"/>
  <c r="C147"/>
  <c r="C9"/>
  <c r="G14"/>
  <c r="C21"/>
  <c r="C29"/>
  <c r="C37"/>
  <c r="C45"/>
  <c r="C53"/>
  <c r="C59"/>
  <c r="C63"/>
  <c r="C67"/>
  <c r="C73"/>
  <c r="G81"/>
  <c r="D106" i="84"/>
  <c r="G117" i="81"/>
  <c r="D125" i="84"/>
  <c r="G133" i="81"/>
  <c r="D141" i="84"/>
  <c r="G149" i="81"/>
  <c r="D145" i="84"/>
  <c r="D81"/>
  <c r="D17"/>
  <c r="D133"/>
  <c r="D69"/>
  <c r="D5"/>
  <c r="D14"/>
  <c r="D66"/>
  <c r="D105"/>
  <c r="D41"/>
  <c r="D90"/>
  <c r="D126"/>
  <c r="D87"/>
  <c r="D23"/>
  <c r="G140" i="81"/>
  <c r="G124"/>
  <c r="G108"/>
  <c r="G92"/>
  <c r="G76"/>
  <c r="G60"/>
  <c r="G44"/>
  <c r="G28"/>
  <c r="G12"/>
  <c r="G5"/>
  <c r="D13" i="84"/>
  <c r="G21" i="81"/>
  <c r="D29" i="84"/>
  <c r="G37" i="81"/>
  <c r="D45" i="84"/>
  <c r="G53" i="81"/>
  <c r="D59" i="84"/>
  <c r="D63"/>
  <c r="D67"/>
  <c r="G73" i="81"/>
  <c r="C82"/>
  <c r="C106"/>
  <c r="G113"/>
  <c r="G118"/>
  <c r="C126"/>
  <c r="C134"/>
  <c r="C142"/>
  <c r="C150"/>
  <c r="C7"/>
  <c r="C15"/>
  <c r="C23"/>
  <c r="C30"/>
  <c r="G38"/>
  <c r="G46"/>
  <c r="G54"/>
  <c r="C75"/>
  <c r="D82" i="84"/>
  <c r="G101" i="81"/>
  <c r="G105"/>
  <c r="G119"/>
  <c r="G126"/>
  <c r="D134" i="84"/>
  <c r="D142"/>
  <c r="C14" i="81"/>
  <c r="D19" i="84"/>
  <c r="D26"/>
  <c r="D35"/>
  <c r="D43"/>
  <c r="D51"/>
  <c r="C70" i="81"/>
  <c r="C78"/>
  <c r="C85"/>
  <c r="C90"/>
  <c r="C92"/>
  <c r="C94"/>
  <c r="C96"/>
  <c r="C98"/>
  <c r="C100"/>
  <c r="C103"/>
  <c r="C109"/>
  <c r="C115"/>
  <c r="C121"/>
  <c r="C129"/>
  <c r="C137"/>
  <c r="C145"/>
  <c r="C13"/>
  <c r="D18" i="84"/>
  <c r="C27" i="81"/>
  <c r="D36" i="84"/>
  <c r="D44"/>
  <c r="D52"/>
  <c r="C58" i="81"/>
  <c r="C62"/>
  <c r="C66"/>
  <c r="D70" i="84"/>
  <c r="G78" i="81"/>
  <c r="G87"/>
  <c r="C112"/>
  <c r="D123" i="84"/>
  <c r="D131"/>
  <c r="D139"/>
  <c r="D147"/>
  <c r="D97"/>
  <c r="D33"/>
  <c r="D149"/>
  <c r="D85"/>
  <c r="D21"/>
  <c r="D42"/>
  <c r="D94"/>
  <c r="D121"/>
  <c r="D57"/>
  <c r="D130"/>
  <c r="D46"/>
  <c r="D103"/>
  <c r="D39"/>
  <c r="G144" i="81"/>
  <c r="G128"/>
  <c r="G112"/>
  <c r="G96"/>
  <c r="G80"/>
  <c r="G64"/>
  <c r="G48"/>
  <c r="G32"/>
  <c r="G16"/>
  <c r="C12"/>
  <c r="C20"/>
  <c r="D27" i="84"/>
  <c r="C34" i="81"/>
  <c r="C42"/>
  <c r="C50"/>
  <c r="D58" i="84"/>
  <c r="D62"/>
  <c r="G66" i="81"/>
  <c r="C72"/>
  <c r="C80"/>
  <c r="C88"/>
  <c r="C111"/>
  <c r="C116"/>
  <c r="C124"/>
  <c r="C132"/>
  <c r="C140"/>
  <c r="C148"/>
  <c r="D12" i="84"/>
  <c r="D20"/>
  <c r="C28" i="81"/>
  <c r="C35"/>
  <c r="C43"/>
  <c r="C51"/>
  <c r="D72" i="84"/>
  <c r="D80"/>
  <c r="D88"/>
  <c r="D104"/>
  <c r="C110" i="81"/>
  <c r="D124" i="84"/>
  <c r="D132"/>
  <c r="D140"/>
  <c r="G7" i="81"/>
  <c r="C18"/>
  <c r="G23"/>
  <c r="D32" i="84"/>
  <c r="C40" i="81"/>
  <c r="C48"/>
  <c r="C56"/>
  <c r="D75" i="84"/>
  <c r="C83" i="81"/>
  <c r="G89"/>
  <c r="D91" i="84"/>
  <c r="D93"/>
  <c r="D95"/>
  <c r="G97" i="81"/>
  <c r="D99" i="84"/>
  <c r="C102" i="81"/>
  <c r="C107"/>
  <c r="D114" i="84"/>
  <c r="D120"/>
  <c r="C127" i="81"/>
  <c r="C135"/>
  <c r="C143"/>
  <c r="D6" i="84"/>
  <c r="C17" i="81"/>
  <c r="C25"/>
  <c r="C33"/>
  <c r="C41"/>
  <c r="C49"/>
  <c r="C57"/>
  <c r="C61"/>
  <c r="C65"/>
  <c r="C69"/>
  <c r="C77"/>
  <c r="G85"/>
  <c r="D111" i="84"/>
  <c r="G121" i="81"/>
  <c r="G129"/>
  <c r="G137"/>
  <c r="G145"/>
  <c r="D113" i="84"/>
  <c r="D49"/>
  <c r="D101"/>
  <c r="D37"/>
  <c r="D78"/>
  <c r="D122"/>
  <c r="D137"/>
  <c r="D73"/>
  <c r="D9"/>
  <c r="D22"/>
  <c r="D74"/>
  <c r="D119"/>
  <c r="D55"/>
  <c r="G148" i="81"/>
  <c r="G132"/>
  <c r="G116"/>
  <c r="G100"/>
  <c r="G84"/>
  <c r="G68"/>
  <c r="G52"/>
  <c r="G36"/>
  <c r="G20"/>
  <c r="G9"/>
  <c r="G17"/>
  <c r="G25"/>
  <c r="G33"/>
  <c r="G41"/>
  <c r="G49"/>
  <c r="G57"/>
  <c r="D61" i="84"/>
  <c r="G65" i="81"/>
  <c r="G69"/>
  <c r="D77" i="84"/>
  <c r="C86" i="81"/>
  <c r="D110" i="84"/>
  <c r="D115"/>
  <c r="C122" i="81"/>
  <c r="C130"/>
  <c r="C138"/>
  <c r="C146"/>
  <c r="C11"/>
  <c r="C19"/>
  <c r="C26"/>
  <c r="D34" i="84"/>
  <c r="G42" i="81"/>
  <c r="D50" i="84"/>
  <c r="C71" i="81"/>
  <c r="C79"/>
  <c r="D86" i="84"/>
  <c r="G103" i="81"/>
  <c r="D109" i="84"/>
  <c r="G122" i="81"/>
  <c r="G130"/>
  <c r="D138" i="84"/>
  <c r="D148"/>
  <c r="C6" i="81"/>
  <c r="D11" i="84"/>
  <c r="C22" i="81"/>
  <c r="D30" i="84"/>
  <c r="G39" i="81"/>
  <c r="D47" i="84"/>
  <c r="G55" i="81"/>
  <c r="C74"/>
  <c r="C81"/>
  <c r="C89"/>
  <c r="C91"/>
  <c r="C93"/>
  <c r="C95"/>
  <c r="C97"/>
  <c r="C99"/>
  <c r="C101"/>
  <c r="C105"/>
  <c r="C113"/>
  <c r="C117"/>
  <c r="C125"/>
  <c r="C133"/>
  <c r="C141"/>
  <c r="C149"/>
  <c r="D146" i="84"/>
  <c r="C5" i="81"/>
  <c r="D10" i="84"/>
  <c r="G22" i="81"/>
  <c r="C31"/>
  <c r="D40" i="84"/>
  <c r="D48"/>
  <c r="D56"/>
  <c r="C60" i="81"/>
  <c r="C64"/>
  <c r="C68"/>
  <c r="G74"/>
  <c r="D83" i="84"/>
  <c r="D108"/>
  <c r="D127"/>
  <c r="D143"/>
  <c r="N25"/>
  <c r="M25"/>
  <c r="N57"/>
  <c r="M57"/>
  <c r="N89"/>
  <c r="M89"/>
  <c r="N121"/>
  <c r="M121"/>
  <c r="N20"/>
  <c r="M20"/>
  <c r="N36"/>
  <c r="M36"/>
  <c r="N68"/>
  <c r="M68"/>
  <c r="N116"/>
  <c r="M116"/>
  <c r="N148"/>
  <c r="M148"/>
  <c r="N31"/>
  <c r="M31"/>
  <c r="N79"/>
  <c r="M79"/>
  <c r="N111"/>
  <c r="M111"/>
  <c r="N143"/>
  <c r="M143"/>
  <c r="M94"/>
  <c r="N94"/>
  <c r="N74"/>
  <c r="M74"/>
  <c r="N70"/>
  <c r="M70"/>
  <c r="N34"/>
  <c r="M34"/>
  <c r="M21"/>
  <c r="N21"/>
  <c r="M53"/>
  <c r="N53"/>
  <c r="M85"/>
  <c r="N85"/>
  <c r="M133"/>
  <c r="N133"/>
  <c r="N32"/>
  <c r="M32"/>
  <c r="N64"/>
  <c r="M64"/>
  <c r="N80"/>
  <c r="M80"/>
  <c r="N96"/>
  <c r="M96"/>
  <c r="N144"/>
  <c r="M144"/>
  <c r="N43"/>
  <c r="M43"/>
  <c r="N75"/>
  <c r="M75"/>
  <c r="N123"/>
  <c r="M123"/>
  <c r="M14"/>
  <c r="N14"/>
  <c r="M78"/>
  <c r="N78"/>
  <c r="N58"/>
  <c r="M58"/>
  <c r="N54"/>
  <c r="M54"/>
  <c r="N82"/>
  <c r="M82"/>
  <c r="N10"/>
  <c r="M10"/>
  <c r="N17"/>
  <c r="M17"/>
  <c r="N33"/>
  <c r="M33"/>
  <c r="N49"/>
  <c r="M49"/>
  <c r="N65"/>
  <c r="M65"/>
  <c r="N81"/>
  <c r="M81"/>
  <c r="N97"/>
  <c r="M97"/>
  <c r="N113"/>
  <c r="M113"/>
  <c r="N129"/>
  <c r="M129"/>
  <c r="N145"/>
  <c r="M145"/>
  <c r="M12"/>
  <c r="N12"/>
  <c r="M28"/>
  <c r="N28"/>
  <c r="M44"/>
  <c r="N44"/>
  <c r="M60"/>
  <c r="N60"/>
  <c r="M76"/>
  <c r="N76"/>
  <c r="M92"/>
  <c r="N92"/>
  <c r="M108"/>
  <c r="N108"/>
  <c r="M124"/>
  <c r="N124"/>
  <c r="M140"/>
  <c r="N140"/>
  <c r="M7"/>
  <c r="N7"/>
  <c r="M23"/>
  <c r="N23"/>
  <c r="M39"/>
  <c r="N39"/>
  <c r="M55"/>
  <c r="N55"/>
  <c r="M71"/>
  <c r="N71"/>
  <c r="M87"/>
  <c r="N87"/>
  <c r="M103"/>
  <c r="N103"/>
  <c r="M119"/>
  <c r="N119"/>
  <c r="M135"/>
  <c r="N135"/>
  <c r="M62"/>
  <c r="N62"/>
  <c r="M126"/>
  <c r="N126"/>
  <c r="N42"/>
  <c r="M42"/>
  <c r="N106"/>
  <c r="M106"/>
  <c r="N38"/>
  <c r="M38"/>
  <c r="N102"/>
  <c r="M102"/>
  <c r="N66"/>
  <c r="M66"/>
  <c r="N130"/>
  <c r="M130"/>
  <c r="N138"/>
  <c r="M138"/>
  <c r="N9"/>
  <c r="M9"/>
  <c r="N41"/>
  <c r="M41"/>
  <c r="N73"/>
  <c r="M73"/>
  <c r="N105"/>
  <c r="M105"/>
  <c r="N137"/>
  <c r="M137"/>
  <c r="N52"/>
  <c r="M52"/>
  <c r="N84"/>
  <c r="M84"/>
  <c r="N100"/>
  <c r="M100"/>
  <c r="N132"/>
  <c r="M132"/>
  <c r="N15"/>
  <c r="M15"/>
  <c r="N47"/>
  <c r="M47"/>
  <c r="N63"/>
  <c r="M63"/>
  <c r="N95"/>
  <c r="M95"/>
  <c r="N127"/>
  <c r="M127"/>
  <c r="M30"/>
  <c r="N30"/>
  <c r="N5"/>
  <c r="M5"/>
  <c r="N6"/>
  <c r="M6"/>
  <c r="N134"/>
  <c r="M134"/>
  <c r="N98"/>
  <c r="M98"/>
  <c r="M37"/>
  <c r="N37"/>
  <c r="M69"/>
  <c r="N69"/>
  <c r="M101"/>
  <c r="N101"/>
  <c r="M117"/>
  <c r="N117"/>
  <c r="M149"/>
  <c r="N149"/>
  <c r="N16"/>
  <c r="M16"/>
  <c r="N48"/>
  <c r="M48"/>
  <c r="N112"/>
  <c r="M112"/>
  <c r="N128"/>
  <c r="M128"/>
  <c r="N11"/>
  <c r="M11"/>
  <c r="N27"/>
  <c r="M27"/>
  <c r="N59"/>
  <c r="M59"/>
  <c r="N91"/>
  <c r="M91"/>
  <c r="N107"/>
  <c r="M107"/>
  <c r="N139"/>
  <c r="M139"/>
  <c r="M142"/>
  <c r="N142"/>
  <c r="N122"/>
  <c r="M122"/>
  <c r="N118"/>
  <c r="M118"/>
  <c r="N18"/>
  <c r="M18"/>
  <c r="N146"/>
  <c r="M146"/>
  <c r="N13"/>
  <c r="M13"/>
  <c r="N29"/>
  <c r="M29"/>
  <c r="N45"/>
  <c r="M45"/>
  <c r="N61"/>
  <c r="M61"/>
  <c r="N77"/>
  <c r="M77"/>
  <c r="N93"/>
  <c r="M93"/>
  <c r="N109"/>
  <c r="M109"/>
  <c r="N125"/>
  <c r="M125"/>
  <c r="N141"/>
  <c r="M141"/>
  <c r="N8"/>
  <c r="M8"/>
  <c r="N24"/>
  <c r="M24"/>
  <c r="N40"/>
  <c r="M40"/>
  <c r="N56"/>
  <c r="M56"/>
  <c r="N72"/>
  <c r="M72"/>
  <c r="N88"/>
  <c r="M88"/>
  <c r="N104"/>
  <c r="M104"/>
  <c r="N120"/>
  <c r="M120"/>
  <c r="N136"/>
  <c r="M136"/>
  <c r="N19"/>
  <c r="M19"/>
  <c r="N35"/>
  <c r="M35"/>
  <c r="N51"/>
  <c r="M51"/>
  <c r="N67"/>
  <c r="M67"/>
  <c r="N83"/>
  <c r="M83"/>
  <c r="N99"/>
  <c r="M99"/>
  <c r="N115"/>
  <c r="M115"/>
  <c r="N131"/>
  <c r="M131"/>
  <c r="N147"/>
  <c r="M147"/>
  <c r="M46"/>
  <c r="N46"/>
  <c r="M110"/>
  <c r="N110"/>
  <c r="N26"/>
  <c r="M26"/>
  <c r="N90"/>
  <c r="M90"/>
  <c r="N22"/>
  <c r="M22"/>
  <c r="N86"/>
  <c r="M86"/>
  <c r="N50"/>
  <c r="M50"/>
  <c r="N114"/>
  <c r="M114"/>
  <c r="AA33" i="81" l="1"/>
  <c r="AA144"/>
  <c r="AA136"/>
  <c r="AA128"/>
  <c r="AA120"/>
  <c r="AA112"/>
  <c r="AA104"/>
  <c r="AA96"/>
  <c r="AA88"/>
  <c r="AA80"/>
  <c r="AA72"/>
  <c r="AA64"/>
  <c r="AA56"/>
  <c r="AA48"/>
  <c r="AA40"/>
  <c r="AA32"/>
  <c r="AA24"/>
  <c r="AA16"/>
  <c r="AA8"/>
  <c r="AA147"/>
  <c r="AA139"/>
  <c r="AA131"/>
  <c r="AA123"/>
  <c r="AA115"/>
  <c r="AA107"/>
  <c r="AA99"/>
  <c r="AA91"/>
  <c r="AA83"/>
  <c r="AA75"/>
  <c r="AA67"/>
  <c r="AA59"/>
  <c r="AA51"/>
  <c r="AA43"/>
  <c r="AA35"/>
  <c r="AA27"/>
  <c r="AA19"/>
  <c r="AA146"/>
  <c r="AA138"/>
  <c r="AA130"/>
  <c r="AA122"/>
  <c r="AA114"/>
  <c r="AA106"/>
  <c r="AA98"/>
  <c r="AA90"/>
  <c r="AA82"/>
  <c r="AA74"/>
  <c r="AA66"/>
  <c r="AA58"/>
  <c r="AA50"/>
  <c r="AA42"/>
  <c r="AA34"/>
  <c r="AA26"/>
  <c r="AA18"/>
  <c r="AA10"/>
  <c r="AA149"/>
  <c r="AA141"/>
  <c r="AA133"/>
  <c r="AA125"/>
  <c r="AA117"/>
  <c r="AA109"/>
  <c r="AA101"/>
  <c r="AA93"/>
  <c r="AA85"/>
  <c r="AA77"/>
  <c r="AA69"/>
  <c r="AA61"/>
  <c r="AA53"/>
  <c r="AA45"/>
  <c r="AA37"/>
  <c r="AA21"/>
  <c r="AA9"/>
  <c r="AA7"/>
  <c r="AA29"/>
  <c r="AA148"/>
  <c r="AA140"/>
  <c r="AA132"/>
  <c r="AA124"/>
  <c r="AA116"/>
  <c r="AA108"/>
  <c r="AA100"/>
  <c r="AA92"/>
  <c r="AA84"/>
  <c r="AA76"/>
  <c r="AA68"/>
  <c r="AA60"/>
  <c r="AA52"/>
  <c r="AA44"/>
  <c r="AA36"/>
  <c r="AA28"/>
  <c r="AA20"/>
  <c r="AA12"/>
  <c r="AA5"/>
  <c r="AA143"/>
  <c r="AA135"/>
  <c r="AA127"/>
  <c r="AA119"/>
  <c r="AA111"/>
  <c r="AA103"/>
  <c r="AA95"/>
  <c r="AA87"/>
  <c r="AA79"/>
  <c r="AA71"/>
  <c r="AA63"/>
  <c r="AA55"/>
  <c r="AA47"/>
  <c r="AA39"/>
  <c r="AA31"/>
  <c r="AA23"/>
  <c r="AA13"/>
  <c r="AA11"/>
  <c r="AA142"/>
  <c r="AA134"/>
  <c r="AA126"/>
  <c r="AA118"/>
  <c r="AA110"/>
  <c r="AA102"/>
  <c r="AA94"/>
  <c r="AA86"/>
  <c r="AA78"/>
  <c r="AA70"/>
  <c r="AA62"/>
  <c r="AA54"/>
  <c r="AA46"/>
  <c r="AA38"/>
  <c r="AA30"/>
  <c r="AA22"/>
  <c r="AA14"/>
  <c r="AA6"/>
  <c r="AA145"/>
  <c r="AA137"/>
  <c r="AA129"/>
  <c r="AA121"/>
  <c r="AA113"/>
  <c r="AA105"/>
  <c r="AA97"/>
  <c r="AA89"/>
  <c r="AA81"/>
  <c r="AA73"/>
  <c r="AA65"/>
  <c r="AA57"/>
  <c r="AA49"/>
  <c r="AA41"/>
  <c r="AA25"/>
  <c r="AA17"/>
  <c r="AA15"/>
  <c r="D63" i="98"/>
  <c r="E63" s="1"/>
  <c r="B73" s="1"/>
  <c r="D73" s="1"/>
  <c r="D62"/>
  <c r="E62" s="1"/>
  <c r="B72" s="1"/>
  <c r="D72" s="1"/>
  <c r="D59"/>
  <c r="E59" s="1"/>
  <c r="B69" s="1"/>
  <c r="D69" s="1"/>
  <c r="D61"/>
  <c r="E61" s="1"/>
  <c r="B71" s="1"/>
  <c r="D71" s="1"/>
  <c r="D65"/>
  <c r="E65" s="1"/>
  <c r="B75" s="1"/>
  <c r="D75" s="1"/>
  <c r="D60"/>
  <c r="E60" s="1"/>
  <c r="B70" s="1"/>
  <c r="D70" s="1"/>
  <c r="D64"/>
  <c r="E64" s="1"/>
  <c r="B74" s="1"/>
  <c r="D74" s="1"/>
  <c r="F3" i="81"/>
  <c r="J50" i="98" s="1"/>
  <c r="E3" i="81"/>
  <c r="J49" i="98" s="1"/>
  <c r="K3" i="81"/>
  <c r="J55" i="98" s="1"/>
  <c r="B88" s="1"/>
  <c r="G3" i="81"/>
  <c r="J51" i="98" s="1"/>
  <c r="H3" i="81"/>
  <c r="J52" i="98" s="1"/>
  <c r="B3" i="81"/>
  <c r="J46" i="98" s="1"/>
  <c r="C3" i="81"/>
  <c r="J47" i="98" s="1"/>
  <c r="J3" i="81"/>
  <c r="J54" i="98" s="1"/>
  <c r="I3" i="81"/>
  <c r="J53" i="98" s="1"/>
  <c r="D3" i="81"/>
  <c r="J48" i="98" s="1"/>
  <c r="T2" i="81"/>
  <c r="L53" i="98" s="1"/>
  <c r="S2" i="81"/>
  <c r="L52" i="98" s="1"/>
  <c r="U2" i="81"/>
  <c r="L54" i="98" s="1"/>
  <c r="V2" i="81"/>
  <c r="L55" i="98" s="1"/>
  <c r="P2" i="81"/>
  <c r="L49" i="98" s="1"/>
  <c r="M2" i="81"/>
  <c r="L46" i="98" s="1"/>
  <c r="O2" i="81"/>
  <c r="L48" i="98" s="1"/>
  <c r="N2" i="81"/>
  <c r="L47" i="98" s="1"/>
  <c r="R2" i="81"/>
  <c r="L51" i="98" s="1"/>
  <c r="B5" i="84"/>
  <c r="G5" s="1"/>
  <c r="B12" i="98" l="1"/>
  <c r="D102"/>
  <c r="D109" s="1"/>
  <c r="C110"/>
  <c r="B6" i="84"/>
  <c r="G6" s="1"/>
  <c r="J5"/>
  <c r="F5"/>
  <c r="I5" s="1"/>
  <c r="E102" i="98" l="1"/>
  <c r="E109" s="1"/>
  <c r="D93"/>
  <c r="E93" s="1"/>
  <c r="D92"/>
  <c r="E92" s="1"/>
  <c r="D97"/>
  <c r="E97" s="1"/>
  <c r="D96"/>
  <c r="E96" s="1"/>
  <c r="D94"/>
  <c r="E94" s="1"/>
  <c r="D98"/>
  <c r="E98" s="1"/>
  <c r="D95"/>
  <c r="E95" s="1"/>
  <c r="C111"/>
  <c r="B7" i="84"/>
  <c r="G7" s="1"/>
  <c r="F6"/>
  <c r="I6" s="1"/>
  <c r="J6"/>
  <c r="C114" i="98" l="1"/>
  <c r="B125" s="1"/>
  <c r="B8" i="84"/>
  <c r="G8" s="1"/>
  <c r="J7"/>
  <c r="F7"/>
  <c r="I7" s="1"/>
  <c r="B136" i="98" l="1"/>
  <c r="B9" i="84"/>
  <c r="G9" s="1"/>
  <c r="J8"/>
  <c r="F8"/>
  <c r="I8" s="1"/>
  <c r="B10" l="1"/>
  <c r="G10" s="1"/>
  <c r="J9"/>
  <c r="F9"/>
  <c r="I9" s="1"/>
  <c r="B11" l="1"/>
  <c r="G11" s="1"/>
  <c r="F10"/>
  <c r="I10" s="1"/>
  <c r="J10"/>
  <c r="B12" l="1"/>
  <c r="G12" s="1"/>
  <c r="J11"/>
  <c r="F11"/>
  <c r="I11" s="1"/>
  <c r="B13" l="1"/>
  <c r="G13" s="1"/>
  <c r="J12"/>
  <c r="F12"/>
  <c r="I12" s="1"/>
  <c r="B14" l="1"/>
  <c r="G14" s="1"/>
  <c r="J13"/>
  <c r="F13"/>
  <c r="I13" s="1"/>
  <c r="B15" l="1"/>
  <c r="G15" s="1"/>
  <c r="F14"/>
  <c r="I14" s="1"/>
  <c r="J14"/>
  <c r="B16" l="1"/>
  <c r="G16" s="1"/>
  <c r="J15"/>
  <c r="F15"/>
  <c r="I15" s="1"/>
  <c r="B17" l="1"/>
  <c r="G17" s="1"/>
  <c r="J16"/>
  <c r="F16"/>
  <c r="I16" s="1"/>
  <c r="B18" l="1"/>
  <c r="G18" s="1"/>
  <c r="J17"/>
  <c r="F17"/>
  <c r="I17" s="1"/>
  <c r="B19" l="1"/>
  <c r="G19" s="1"/>
  <c r="F18"/>
  <c r="I18" s="1"/>
  <c r="J18"/>
  <c r="B20" l="1"/>
  <c r="G20" s="1"/>
  <c r="J19"/>
  <c r="F19"/>
  <c r="I19" s="1"/>
  <c r="B21" l="1"/>
  <c r="G21" s="1"/>
  <c r="F20"/>
  <c r="I20" s="1"/>
  <c r="J20"/>
  <c r="B22" l="1"/>
  <c r="G22" s="1"/>
  <c r="J21"/>
  <c r="F21"/>
  <c r="I21" s="1"/>
  <c r="B23" l="1"/>
  <c r="G23" s="1"/>
  <c r="F22"/>
  <c r="I22" s="1"/>
  <c r="J22"/>
  <c r="B24" l="1"/>
  <c r="G24" s="1"/>
  <c r="J23"/>
  <c r="F23"/>
  <c r="I23" s="1"/>
  <c r="B25" l="1"/>
  <c r="G25" s="1"/>
  <c r="F24"/>
  <c r="I24" s="1"/>
  <c r="J24"/>
  <c r="B26" l="1"/>
  <c r="G26" s="1"/>
  <c r="J25"/>
  <c r="F25"/>
  <c r="I25" s="1"/>
  <c r="B27" l="1"/>
  <c r="G27" s="1"/>
  <c r="F26"/>
  <c r="I26" s="1"/>
  <c r="J26"/>
  <c r="B28" l="1"/>
  <c r="G28" s="1"/>
  <c r="J27"/>
  <c r="F27"/>
  <c r="I27" s="1"/>
  <c r="B29" l="1"/>
  <c r="G29" s="1"/>
  <c r="J28"/>
  <c r="F28"/>
  <c r="I28" s="1"/>
  <c r="B30" l="1"/>
  <c r="G30" s="1"/>
  <c r="J29"/>
  <c r="F29"/>
  <c r="I29" s="1"/>
  <c r="B31" l="1"/>
  <c r="G31" s="1"/>
  <c r="F30"/>
  <c r="I30" s="1"/>
  <c r="J30"/>
  <c r="B32" l="1"/>
  <c r="G32" s="1"/>
  <c r="J31"/>
  <c r="F31"/>
  <c r="I31" s="1"/>
  <c r="B33" l="1"/>
  <c r="G33" s="1"/>
  <c r="J32"/>
  <c r="F32"/>
  <c r="I32" s="1"/>
  <c r="B34" l="1"/>
  <c r="G34" s="1"/>
  <c r="J33"/>
  <c r="F33"/>
  <c r="I33" s="1"/>
  <c r="B35" l="1"/>
  <c r="G35" s="1"/>
  <c r="F34"/>
  <c r="I34" s="1"/>
  <c r="J34"/>
  <c r="B36" l="1"/>
  <c r="G36" s="1"/>
  <c r="F35"/>
  <c r="I35" s="1"/>
  <c r="J35"/>
  <c r="B37" l="1"/>
  <c r="G37" s="1"/>
  <c r="F36"/>
  <c r="I36" s="1"/>
  <c r="J36"/>
  <c r="B38" l="1"/>
  <c r="G38" s="1"/>
  <c r="J37"/>
  <c r="F37"/>
  <c r="I37" s="1"/>
  <c r="B39" l="1"/>
  <c r="G39" s="1"/>
  <c r="F38"/>
  <c r="I38" s="1"/>
  <c r="J38"/>
  <c r="B40" l="1"/>
  <c r="G40" s="1"/>
  <c r="J39"/>
  <c r="F39"/>
  <c r="I39" s="1"/>
  <c r="B41" l="1"/>
  <c r="G41" s="1"/>
  <c r="J40"/>
  <c r="F40"/>
  <c r="I40" s="1"/>
  <c r="B42" l="1"/>
  <c r="G42" s="1"/>
  <c r="J41"/>
  <c r="F41"/>
  <c r="I41" s="1"/>
  <c r="B43" l="1"/>
  <c r="G43" s="1"/>
  <c r="F42"/>
  <c r="I42" s="1"/>
  <c r="J42"/>
  <c r="B44" l="1"/>
  <c r="G44" s="1"/>
  <c r="J43"/>
  <c r="F43"/>
  <c r="I43" s="1"/>
  <c r="B45" l="1"/>
  <c r="G45" s="1"/>
  <c r="J44"/>
  <c r="F44"/>
  <c r="I44" s="1"/>
  <c r="B46" l="1"/>
  <c r="G46" s="1"/>
  <c r="J45"/>
  <c r="F45"/>
  <c r="I45" s="1"/>
  <c r="B47" l="1"/>
  <c r="G47" s="1"/>
  <c r="F46"/>
  <c r="I46" s="1"/>
  <c r="J46"/>
  <c r="B48" l="1"/>
  <c r="G48" s="1"/>
  <c r="F47"/>
  <c r="I47" s="1"/>
  <c r="J47"/>
  <c r="B49" l="1"/>
  <c r="G49" s="1"/>
  <c r="J48"/>
  <c r="F48"/>
  <c r="I48" s="1"/>
  <c r="B50" l="1"/>
  <c r="G50" s="1"/>
  <c r="J49"/>
  <c r="F49"/>
  <c r="I49" s="1"/>
  <c r="B51" l="1"/>
  <c r="G51" s="1"/>
  <c r="F50"/>
  <c r="I50" s="1"/>
  <c r="J50"/>
  <c r="B52" l="1"/>
  <c r="G52" s="1"/>
  <c r="J51"/>
  <c r="F51"/>
  <c r="I51" s="1"/>
  <c r="B53" l="1"/>
  <c r="G53" s="1"/>
  <c r="F52"/>
  <c r="I52" s="1"/>
  <c r="J52"/>
  <c r="B54" l="1"/>
  <c r="G54" s="1"/>
  <c r="J53"/>
  <c r="F53"/>
  <c r="I53" s="1"/>
  <c r="B55" l="1"/>
  <c r="G55" s="1"/>
  <c r="F54"/>
  <c r="I54" s="1"/>
  <c r="J54"/>
  <c r="B56" l="1"/>
  <c r="G56" s="1"/>
  <c r="F55"/>
  <c r="I55" s="1"/>
  <c r="J55"/>
  <c r="B57" l="1"/>
  <c r="G57" s="1"/>
  <c r="F56"/>
  <c r="I56" s="1"/>
  <c r="J56"/>
  <c r="B58" l="1"/>
  <c r="G58" s="1"/>
  <c r="J57"/>
  <c r="F57"/>
  <c r="I57" s="1"/>
  <c r="B59" l="1"/>
  <c r="G59" s="1"/>
  <c r="F58"/>
  <c r="I58" s="1"/>
  <c r="J58"/>
  <c r="B60" l="1"/>
  <c r="G60" s="1"/>
  <c r="J59"/>
  <c r="F59"/>
  <c r="I59" s="1"/>
  <c r="B61" l="1"/>
  <c r="G61" s="1"/>
  <c r="J60"/>
  <c r="F60"/>
  <c r="I60" s="1"/>
  <c r="B62" l="1"/>
  <c r="G62" s="1"/>
  <c r="J61"/>
  <c r="F61"/>
  <c r="I61" s="1"/>
  <c r="B63" l="1"/>
  <c r="G63" s="1"/>
  <c r="F62"/>
  <c r="I62" s="1"/>
  <c r="J62"/>
  <c r="B64" l="1"/>
  <c r="G64" s="1"/>
  <c r="F63"/>
  <c r="I63" s="1"/>
  <c r="J63"/>
  <c r="B65" l="1"/>
  <c r="G65" s="1"/>
  <c r="J64"/>
  <c r="F64"/>
  <c r="I64" s="1"/>
  <c r="B66" l="1"/>
  <c r="G66" s="1"/>
  <c r="J65"/>
  <c r="F65"/>
  <c r="I65" s="1"/>
  <c r="B67" l="1"/>
  <c r="G67" s="1"/>
  <c r="F66"/>
  <c r="I66" s="1"/>
  <c r="J66"/>
  <c r="B68" l="1"/>
  <c r="G68" s="1"/>
  <c r="J67"/>
  <c r="F67"/>
  <c r="I67" s="1"/>
  <c r="B69" l="1"/>
  <c r="G69" s="1"/>
  <c r="F68"/>
  <c r="I68" s="1"/>
  <c r="J68"/>
  <c r="B70" l="1"/>
  <c r="G70" s="1"/>
  <c r="J69"/>
  <c r="F69"/>
  <c r="I69" s="1"/>
  <c r="B71" l="1"/>
  <c r="G71" s="1"/>
  <c r="F70"/>
  <c r="I70" s="1"/>
  <c r="J70"/>
  <c r="B72" l="1"/>
  <c r="G72" s="1"/>
  <c r="J71"/>
  <c r="F71"/>
  <c r="I71" s="1"/>
  <c r="B73" l="1"/>
  <c r="G73" s="1"/>
  <c r="F72"/>
  <c r="I72" s="1"/>
  <c r="J72"/>
  <c r="B74" l="1"/>
  <c r="G74" s="1"/>
  <c r="J73"/>
  <c r="F73"/>
  <c r="I73" s="1"/>
  <c r="B75" l="1"/>
  <c r="G75" s="1"/>
  <c r="F74"/>
  <c r="I74" s="1"/>
  <c r="J74"/>
  <c r="B76" l="1"/>
  <c r="G76" s="1"/>
  <c r="F75"/>
  <c r="I75" s="1"/>
  <c r="J75"/>
  <c r="B77" l="1"/>
  <c r="G77" s="1"/>
  <c r="F76"/>
  <c r="I76" s="1"/>
  <c r="J76"/>
  <c r="B78" l="1"/>
  <c r="G78" s="1"/>
  <c r="J77"/>
  <c r="F77"/>
  <c r="I77" s="1"/>
  <c r="B79" l="1"/>
  <c r="G79" s="1"/>
  <c r="F78"/>
  <c r="I78" s="1"/>
  <c r="J78"/>
  <c r="B80" l="1"/>
  <c r="G80" s="1"/>
  <c r="J79"/>
  <c r="F79"/>
  <c r="I79" s="1"/>
  <c r="B81" l="1"/>
  <c r="G81" s="1"/>
  <c r="F80"/>
  <c r="I80" s="1"/>
  <c r="J80"/>
  <c r="B82" l="1"/>
  <c r="G82" s="1"/>
  <c r="J81"/>
  <c r="F81"/>
  <c r="I81" s="1"/>
  <c r="B83" l="1"/>
  <c r="G83" s="1"/>
  <c r="F82"/>
  <c r="I82" s="1"/>
  <c r="J82"/>
  <c r="B84" l="1"/>
  <c r="G84" s="1"/>
  <c r="F83"/>
  <c r="I83" s="1"/>
  <c r="J83"/>
  <c r="B85" l="1"/>
  <c r="G85" s="1"/>
  <c r="J84"/>
  <c r="F84"/>
  <c r="I84" s="1"/>
  <c r="B86" l="1"/>
  <c r="G86" s="1"/>
  <c r="J85"/>
  <c r="F85"/>
  <c r="I85" s="1"/>
  <c r="B87" l="1"/>
  <c r="G87" s="1"/>
  <c r="F86"/>
  <c r="I86" s="1"/>
  <c r="J86"/>
  <c r="B88" l="1"/>
  <c r="G88" s="1"/>
  <c r="J87"/>
  <c r="F87"/>
  <c r="I87" s="1"/>
  <c r="B89" l="1"/>
  <c r="G89" s="1"/>
  <c r="F88"/>
  <c r="I88" s="1"/>
  <c r="J88"/>
  <c r="B90" l="1"/>
  <c r="G90" s="1"/>
  <c r="J89"/>
  <c r="F89"/>
  <c r="I89" s="1"/>
  <c r="B91" l="1"/>
  <c r="G91" s="1"/>
  <c r="F90"/>
  <c r="I90" s="1"/>
  <c r="J90"/>
  <c r="B92" l="1"/>
  <c r="G92" s="1"/>
  <c r="F91"/>
  <c r="I91" s="1"/>
  <c r="J91"/>
  <c r="B93" l="1"/>
  <c r="G93" s="1"/>
  <c r="F92"/>
  <c r="I92" s="1"/>
  <c r="J92"/>
  <c r="B94" l="1"/>
  <c r="G94" s="1"/>
  <c r="J93"/>
  <c r="F93"/>
  <c r="I93" s="1"/>
  <c r="B95" l="1"/>
  <c r="G95" s="1"/>
  <c r="F94"/>
  <c r="I94" s="1"/>
  <c r="J94"/>
  <c r="B96" l="1"/>
  <c r="G96" s="1"/>
  <c r="J95"/>
  <c r="F95"/>
  <c r="I95" s="1"/>
  <c r="B97" l="1"/>
  <c r="G97" s="1"/>
  <c r="F96"/>
  <c r="I96" s="1"/>
  <c r="J96"/>
  <c r="B98" l="1"/>
  <c r="G98" s="1"/>
  <c r="J97"/>
  <c r="F97"/>
  <c r="I97" s="1"/>
  <c r="B99" l="1"/>
  <c r="G99" s="1"/>
  <c r="F98"/>
  <c r="I98" s="1"/>
  <c r="J98"/>
  <c r="B100" l="1"/>
  <c r="G100" s="1"/>
  <c r="J99"/>
  <c r="F99"/>
  <c r="I99" s="1"/>
  <c r="B101" l="1"/>
  <c r="G101" s="1"/>
  <c r="F100"/>
  <c r="I100" s="1"/>
  <c r="J100"/>
  <c r="B102" l="1"/>
  <c r="G102" s="1"/>
  <c r="J101"/>
  <c r="F101"/>
  <c r="I101" s="1"/>
  <c r="B103" l="1"/>
  <c r="G103" s="1"/>
  <c r="F102"/>
  <c r="I102" s="1"/>
  <c r="J102"/>
  <c r="B104" l="1"/>
  <c r="G104" s="1"/>
  <c r="F103"/>
  <c r="I103" s="1"/>
  <c r="J103"/>
  <c r="B105" l="1"/>
  <c r="G105" s="1"/>
  <c r="F104"/>
  <c r="I104" s="1"/>
  <c r="J104"/>
  <c r="B106" l="1"/>
  <c r="G106" s="1"/>
  <c r="J105"/>
  <c r="F105"/>
  <c r="I105" s="1"/>
  <c r="B107" l="1"/>
  <c r="G107" s="1"/>
  <c r="F106"/>
  <c r="I106" s="1"/>
  <c r="J106"/>
  <c r="B108" l="1"/>
  <c r="G108" s="1"/>
  <c r="J107"/>
  <c r="F107"/>
  <c r="I107" s="1"/>
  <c r="B109" l="1"/>
  <c r="G109" s="1"/>
  <c r="F108"/>
  <c r="I108" s="1"/>
  <c r="J108"/>
  <c r="B110" l="1"/>
  <c r="G110" s="1"/>
  <c r="J109"/>
  <c r="F109"/>
  <c r="I109" s="1"/>
  <c r="B111" l="1"/>
  <c r="G111" s="1"/>
  <c r="F110"/>
  <c r="I110" s="1"/>
  <c r="J110"/>
  <c r="B112" l="1"/>
  <c r="G112" s="1"/>
  <c r="F111"/>
  <c r="I111" s="1"/>
  <c r="J111"/>
  <c r="B113" l="1"/>
  <c r="G113" s="1"/>
  <c r="F112"/>
  <c r="I112" s="1"/>
  <c r="J112"/>
  <c r="B114" l="1"/>
  <c r="G114" s="1"/>
  <c r="J113"/>
  <c r="F113"/>
  <c r="I113" s="1"/>
  <c r="B115" l="1"/>
  <c r="G115" s="1"/>
  <c r="F114"/>
  <c r="I114" s="1"/>
  <c r="J114"/>
  <c r="B116" l="1"/>
  <c r="G116" s="1"/>
  <c r="J115"/>
  <c r="F115"/>
  <c r="I115" s="1"/>
  <c r="B117" l="1"/>
  <c r="G117" s="1"/>
  <c r="J116"/>
  <c r="F116"/>
  <c r="I116" s="1"/>
  <c r="B118" l="1"/>
  <c r="G118" s="1"/>
  <c r="J117"/>
  <c r="F117"/>
  <c r="I117" s="1"/>
  <c r="B119" l="1"/>
  <c r="G119" s="1"/>
  <c r="F118"/>
  <c r="I118" s="1"/>
  <c r="J118"/>
  <c r="B120" l="1"/>
  <c r="G120" s="1"/>
  <c r="F119"/>
  <c r="I119" s="1"/>
  <c r="J119"/>
  <c r="B121" l="1"/>
  <c r="G121" s="1"/>
  <c r="F120"/>
  <c r="I120" s="1"/>
  <c r="J120"/>
  <c r="B122" l="1"/>
  <c r="G122" s="1"/>
  <c r="J121"/>
  <c r="F121"/>
  <c r="I121" s="1"/>
  <c r="B123" l="1"/>
  <c r="G123" s="1"/>
  <c r="F122"/>
  <c r="I122" s="1"/>
  <c r="J122"/>
  <c r="B124" l="1"/>
  <c r="G124" s="1"/>
  <c r="J123"/>
  <c r="F123"/>
  <c r="I123" s="1"/>
  <c r="B125" l="1"/>
  <c r="G125" s="1"/>
  <c r="J124"/>
  <c r="F124"/>
  <c r="I124" s="1"/>
  <c r="B126" l="1"/>
  <c r="G126" s="1"/>
  <c r="J125"/>
  <c r="F125"/>
  <c r="I125" s="1"/>
  <c r="B127" l="1"/>
  <c r="G127" s="1"/>
  <c r="F126"/>
  <c r="I126" s="1"/>
  <c r="J126"/>
  <c r="B128" l="1"/>
  <c r="G128" s="1"/>
  <c r="F127"/>
  <c r="I127" s="1"/>
  <c r="J127"/>
  <c r="B129" l="1"/>
  <c r="G129" s="1"/>
  <c r="F128"/>
  <c r="I128" s="1"/>
  <c r="J128"/>
  <c r="B130" l="1"/>
  <c r="G130" s="1"/>
  <c r="J129"/>
  <c r="F129"/>
  <c r="I129" s="1"/>
  <c r="B131" l="1"/>
  <c r="G131" s="1"/>
  <c r="F130"/>
  <c r="I130" s="1"/>
  <c r="J130"/>
  <c r="B132" l="1"/>
  <c r="G132" s="1"/>
  <c r="J131"/>
  <c r="F131"/>
  <c r="I131" s="1"/>
  <c r="B133" l="1"/>
  <c r="G133" s="1"/>
  <c r="J132"/>
  <c r="F132"/>
  <c r="I132" s="1"/>
  <c r="B134" l="1"/>
  <c r="G134" s="1"/>
  <c r="J133"/>
  <c r="F133"/>
  <c r="I133" s="1"/>
  <c r="B135" l="1"/>
  <c r="G135" s="1"/>
  <c r="F134"/>
  <c r="I134" s="1"/>
  <c r="J134"/>
  <c r="B136" l="1"/>
  <c r="G136" s="1"/>
  <c r="F135"/>
  <c r="I135" s="1"/>
  <c r="J135"/>
  <c r="B137" l="1"/>
  <c r="G137" s="1"/>
  <c r="F136"/>
  <c r="I136" s="1"/>
  <c r="J136"/>
  <c r="B138" l="1"/>
  <c r="G138" s="1"/>
  <c r="J137"/>
  <c r="F137"/>
  <c r="I137" s="1"/>
  <c r="B139" l="1"/>
  <c r="G139" s="1"/>
  <c r="F138"/>
  <c r="I138" s="1"/>
  <c r="J138"/>
  <c r="B140" l="1"/>
  <c r="G140" s="1"/>
  <c r="J139"/>
  <c r="F139"/>
  <c r="I139" s="1"/>
  <c r="B141" l="1"/>
  <c r="G141" s="1"/>
  <c r="F140"/>
  <c r="I140" s="1"/>
  <c r="J140"/>
  <c r="B142" l="1"/>
  <c r="G142" s="1"/>
  <c r="J141"/>
  <c r="F141"/>
  <c r="I141" s="1"/>
  <c r="B143" l="1"/>
  <c r="G143" s="1"/>
  <c r="F142"/>
  <c r="I142" s="1"/>
  <c r="J142"/>
  <c r="B144" l="1"/>
  <c r="G144" s="1"/>
  <c r="F143"/>
  <c r="I143" s="1"/>
  <c r="J143"/>
  <c r="B145" l="1"/>
  <c r="G145" s="1"/>
  <c r="F144"/>
  <c r="I144" s="1"/>
  <c r="J144"/>
  <c r="B146" l="1"/>
  <c r="G146" s="1"/>
  <c r="J145"/>
  <c r="F145"/>
  <c r="I145" s="1"/>
  <c r="B147" l="1"/>
  <c r="G147" s="1"/>
  <c r="F146"/>
  <c r="I146" s="1"/>
  <c r="J146"/>
  <c r="B148" l="1"/>
  <c r="G148" s="1"/>
  <c r="J147"/>
  <c r="F147"/>
  <c r="I147" s="1"/>
  <c r="B149" l="1"/>
  <c r="G149" s="1"/>
  <c r="F148"/>
  <c r="I148" s="1"/>
  <c r="J148"/>
  <c r="B150" l="1"/>
  <c r="G150" s="1"/>
  <c r="K149" s="1"/>
  <c r="O149" s="1"/>
  <c r="J149"/>
  <c r="F149"/>
  <c r="I149" s="1"/>
  <c r="K147" l="1"/>
  <c r="O147" s="1"/>
  <c r="K5"/>
  <c r="O5" s="1"/>
  <c r="K6"/>
  <c r="O6" s="1"/>
  <c r="K7"/>
  <c r="O7" s="1"/>
  <c r="K8"/>
  <c r="O8" s="1"/>
  <c r="K9"/>
  <c r="O9" s="1"/>
  <c r="K10"/>
  <c r="O10" s="1"/>
  <c r="K11"/>
  <c r="O11" s="1"/>
  <c r="K13"/>
  <c r="O13" s="1"/>
  <c r="K12"/>
  <c r="O12" s="1"/>
  <c r="K15"/>
  <c r="O15" s="1"/>
  <c r="K14"/>
  <c r="O14" s="1"/>
  <c r="K16"/>
  <c r="O16" s="1"/>
  <c r="K18"/>
  <c r="O18" s="1"/>
  <c r="K17"/>
  <c r="O17" s="1"/>
  <c r="K20"/>
  <c r="O20" s="1"/>
  <c r="K19"/>
  <c r="O19" s="1"/>
  <c r="K21"/>
  <c r="O21" s="1"/>
  <c r="K24"/>
  <c r="O24" s="1"/>
  <c r="K22"/>
  <c r="O22" s="1"/>
  <c r="K23"/>
  <c r="O23" s="1"/>
  <c r="K25"/>
  <c r="O25" s="1"/>
  <c r="K27"/>
  <c r="O27" s="1"/>
  <c r="K28"/>
  <c r="O28" s="1"/>
  <c r="K26"/>
  <c r="O26" s="1"/>
  <c r="K29"/>
  <c r="O29" s="1"/>
  <c r="K30"/>
  <c r="O30" s="1"/>
  <c r="K33"/>
  <c r="O33" s="1"/>
  <c r="K31"/>
  <c r="O31" s="1"/>
  <c r="K32"/>
  <c r="O32" s="1"/>
  <c r="K34"/>
  <c r="O34" s="1"/>
  <c r="K35"/>
  <c r="O35" s="1"/>
  <c r="K38"/>
  <c r="O38" s="1"/>
  <c r="K36"/>
  <c r="O36" s="1"/>
  <c r="K37"/>
  <c r="O37" s="1"/>
  <c r="K40"/>
  <c r="O40" s="1"/>
  <c r="K39"/>
  <c r="O39" s="1"/>
  <c r="K42"/>
  <c r="O42" s="1"/>
  <c r="K41"/>
  <c r="O41" s="1"/>
  <c r="K43"/>
  <c r="O43" s="1"/>
  <c r="K44"/>
  <c r="O44" s="1"/>
  <c r="K45"/>
  <c r="O45" s="1"/>
  <c r="K46"/>
  <c r="O46" s="1"/>
  <c r="K48"/>
  <c r="O48" s="1"/>
  <c r="K50"/>
  <c r="O50" s="1"/>
  <c r="K47"/>
  <c r="O47" s="1"/>
  <c r="K49"/>
  <c r="O49" s="1"/>
  <c r="K52"/>
  <c r="O52" s="1"/>
  <c r="K51"/>
  <c r="O51" s="1"/>
  <c r="K54"/>
  <c r="O54" s="1"/>
  <c r="K53"/>
  <c r="O53" s="1"/>
  <c r="K55"/>
  <c r="O55" s="1"/>
  <c r="K57"/>
  <c r="O57" s="1"/>
  <c r="K56"/>
  <c r="O56" s="1"/>
  <c r="K59"/>
  <c r="O59" s="1"/>
  <c r="K58"/>
  <c r="O58" s="1"/>
  <c r="K60"/>
  <c r="O60" s="1"/>
  <c r="K61"/>
  <c r="O61" s="1"/>
  <c r="K62"/>
  <c r="O62" s="1"/>
  <c r="K64"/>
  <c r="O64" s="1"/>
  <c r="K63"/>
  <c r="O63" s="1"/>
  <c r="K65"/>
  <c r="O65" s="1"/>
  <c r="K66"/>
  <c r="O66" s="1"/>
  <c r="K67"/>
  <c r="O67" s="1"/>
  <c r="K69"/>
  <c r="O69" s="1"/>
  <c r="K68"/>
  <c r="O68" s="1"/>
  <c r="K70"/>
  <c r="O70" s="1"/>
  <c r="K72"/>
  <c r="O72" s="1"/>
  <c r="K71"/>
  <c r="O71" s="1"/>
  <c r="K73"/>
  <c r="O73" s="1"/>
  <c r="K74"/>
  <c r="O74" s="1"/>
  <c r="K75"/>
  <c r="O75" s="1"/>
  <c r="K76"/>
  <c r="O76" s="1"/>
  <c r="K77"/>
  <c r="O77" s="1"/>
  <c r="K78"/>
  <c r="O78" s="1"/>
  <c r="K79"/>
  <c r="O79" s="1"/>
  <c r="K80"/>
  <c r="O80" s="1"/>
  <c r="K81"/>
  <c r="O81" s="1"/>
  <c r="K82"/>
  <c r="O82" s="1"/>
  <c r="K83"/>
  <c r="O83" s="1"/>
  <c r="K84"/>
  <c r="O84" s="1"/>
  <c r="K85"/>
  <c r="O85" s="1"/>
  <c r="K86"/>
  <c r="O86" s="1"/>
  <c r="K87"/>
  <c r="O87" s="1"/>
  <c r="K88"/>
  <c r="O88" s="1"/>
  <c r="K90"/>
  <c r="O90" s="1"/>
  <c r="K91"/>
  <c r="O91" s="1"/>
  <c r="K89"/>
  <c r="O89" s="1"/>
  <c r="K92"/>
  <c r="O92" s="1"/>
  <c r="K94"/>
  <c r="O94" s="1"/>
  <c r="K93"/>
  <c r="O93" s="1"/>
  <c r="K96"/>
  <c r="O96" s="1"/>
  <c r="K95"/>
  <c r="O95" s="1"/>
  <c r="K97"/>
  <c r="O97" s="1"/>
  <c r="K98"/>
  <c r="O98" s="1"/>
  <c r="K100"/>
  <c r="O100" s="1"/>
  <c r="K99"/>
  <c r="O99" s="1"/>
  <c r="K101"/>
  <c r="O101" s="1"/>
  <c r="K103"/>
  <c r="O103" s="1"/>
  <c r="K102"/>
  <c r="O102" s="1"/>
  <c r="K104"/>
  <c r="O104" s="1"/>
  <c r="K107"/>
  <c r="O107" s="1"/>
  <c r="K106"/>
  <c r="O106" s="1"/>
  <c r="K105"/>
  <c r="O105" s="1"/>
  <c r="K109"/>
  <c r="O109" s="1"/>
  <c r="K108"/>
  <c r="O108" s="1"/>
  <c r="K110"/>
  <c r="O110" s="1"/>
  <c r="K111"/>
  <c r="O111" s="1"/>
  <c r="K112"/>
  <c r="O112" s="1"/>
  <c r="K113"/>
  <c r="O113" s="1"/>
  <c r="K114"/>
  <c r="O114" s="1"/>
  <c r="K115"/>
  <c r="O115" s="1"/>
  <c r="K117"/>
  <c r="O117" s="1"/>
  <c r="K116"/>
  <c r="O116" s="1"/>
  <c r="K118"/>
  <c r="O118" s="1"/>
  <c r="K119"/>
  <c r="O119" s="1"/>
  <c r="K120"/>
  <c r="O120" s="1"/>
  <c r="K121"/>
  <c r="O121" s="1"/>
  <c r="K122"/>
  <c r="O122" s="1"/>
  <c r="K124"/>
  <c r="O124" s="1"/>
  <c r="K123"/>
  <c r="O123" s="1"/>
  <c r="K126"/>
  <c r="O126" s="1"/>
  <c r="K127"/>
  <c r="O127" s="1"/>
  <c r="K125"/>
  <c r="O125" s="1"/>
  <c r="K128"/>
  <c r="O128" s="1"/>
  <c r="K129"/>
  <c r="O129" s="1"/>
  <c r="K130"/>
  <c r="O130" s="1"/>
  <c r="K131"/>
  <c r="O131" s="1"/>
  <c r="K132"/>
  <c r="O132" s="1"/>
  <c r="K133"/>
  <c r="O133" s="1"/>
  <c r="K135"/>
  <c r="O135" s="1"/>
  <c r="K134"/>
  <c r="O134" s="1"/>
  <c r="K136"/>
  <c r="O136" s="1"/>
  <c r="K137"/>
  <c r="O137" s="1"/>
  <c r="K139"/>
  <c r="O139" s="1"/>
  <c r="K138"/>
  <c r="O138" s="1"/>
  <c r="K140"/>
  <c r="O140" s="1"/>
  <c r="K141"/>
  <c r="O141" s="1"/>
  <c r="K142"/>
  <c r="O142" s="1"/>
  <c r="K143"/>
  <c r="O143" s="1"/>
  <c r="K145"/>
  <c r="O145" s="1"/>
  <c r="K144"/>
  <c r="O144" s="1"/>
  <c r="K146"/>
  <c r="O146" s="1"/>
  <c r="K148"/>
  <c r="O148" s="1"/>
  <c r="F150"/>
  <c r="I150" s="1"/>
  <c r="J150"/>
  <c r="L146" l="1"/>
  <c r="I3"/>
  <c r="L6"/>
  <c r="L8"/>
  <c r="L5"/>
  <c r="L7"/>
  <c r="L9"/>
  <c r="L10"/>
  <c r="L11"/>
  <c r="L13"/>
  <c r="L12"/>
  <c r="L14"/>
  <c r="L15"/>
  <c r="L16"/>
  <c r="L18"/>
  <c r="L17"/>
  <c r="L20"/>
  <c r="L19"/>
  <c r="L21"/>
  <c r="L24"/>
  <c r="L22"/>
  <c r="L23"/>
  <c r="L25"/>
  <c r="L27"/>
  <c r="L26"/>
  <c r="L29"/>
  <c r="L28"/>
  <c r="L30"/>
  <c r="L31"/>
  <c r="L32"/>
  <c r="L33"/>
  <c r="L34"/>
  <c r="L35"/>
  <c r="L36"/>
  <c r="L38"/>
  <c r="L37"/>
  <c r="L41"/>
  <c r="L40"/>
  <c r="L39"/>
  <c r="L42"/>
  <c r="L43"/>
  <c r="L44"/>
  <c r="L45"/>
  <c r="L47"/>
  <c r="L46"/>
  <c r="L49"/>
  <c r="L50"/>
  <c r="L48"/>
  <c r="L51"/>
  <c r="L53"/>
  <c r="L52"/>
  <c r="L54"/>
  <c r="L55"/>
  <c r="L57"/>
  <c r="L59"/>
  <c r="L56"/>
  <c r="L60"/>
  <c r="L58"/>
  <c r="L61"/>
  <c r="L62"/>
  <c r="L63"/>
  <c r="L64"/>
  <c r="L65"/>
  <c r="L66"/>
  <c r="L69"/>
  <c r="L68"/>
  <c r="L67"/>
  <c r="L70"/>
  <c r="L73"/>
  <c r="L72"/>
  <c r="L71"/>
  <c r="L75"/>
  <c r="L74"/>
  <c r="L78"/>
  <c r="L76"/>
  <c r="L77"/>
  <c r="L80"/>
  <c r="L79"/>
  <c r="L81"/>
  <c r="L82"/>
  <c r="L83"/>
  <c r="L84"/>
  <c r="L86"/>
  <c r="L85"/>
  <c r="L87"/>
  <c r="L89"/>
  <c r="L90"/>
  <c r="L88"/>
  <c r="L91"/>
  <c r="L92"/>
  <c r="L94"/>
  <c r="L93"/>
  <c r="L95"/>
  <c r="L96"/>
  <c r="L97"/>
  <c r="L99"/>
  <c r="L98"/>
  <c r="L100"/>
  <c r="L101"/>
  <c r="L102"/>
  <c r="L103"/>
  <c r="L104"/>
  <c r="L105"/>
  <c r="L106"/>
  <c r="L108"/>
  <c r="L109"/>
  <c r="L107"/>
  <c r="L110"/>
  <c r="L111"/>
  <c r="L112"/>
  <c r="L114"/>
  <c r="L113"/>
  <c r="L116"/>
  <c r="L117"/>
  <c r="L115"/>
  <c r="L118"/>
  <c r="L120"/>
  <c r="L121"/>
  <c r="L119"/>
  <c r="L122"/>
  <c r="L124"/>
  <c r="L123"/>
  <c r="L126"/>
  <c r="L125"/>
  <c r="L128"/>
  <c r="L127"/>
  <c r="L130"/>
  <c r="L129"/>
  <c r="L132"/>
  <c r="L131"/>
  <c r="L133"/>
  <c r="L135"/>
  <c r="L134"/>
  <c r="L136"/>
  <c r="L138"/>
  <c r="L137"/>
  <c r="L139"/>
  <c r="L140"/>
  <c r="L142"/>
  <c r="L141"/>
  <c r="L143"/>
  <c r="L144"/>
  <c r="L145"/>
  <c r="L147"/>
  <c r="L149"/>
  <c r="L148"/>
</calcChain>
</file>

<file path=xl/sharedStrings.xml><?xml version="1.0" encoding="utf-8"?>
<sst xmlns="http://schemas.openxmlformats.org/spreadsheetml/2006/main" count="213" uniqueCount="126">
  <si>
    <t>DBDate</t>
  </si>
  <si>
    <t>AUS</t>
  </si>
  <si>
    <t>CAN</t>
  </si>
  <si>
    <t>DEU</t>
  </si>
  <si>
    <t>ESP</t>
  </si>
  <si>
    <t>FRA</t>
  </si>
  <si>
    <t>GBR</t>
  </si>
  <si>
    <t>IRL</t>
  </si>
  <si>
    <t>JPN</t>
  </si>
  <si>
    <t>SWE</t>
  </si>
  <si>
    <t>USA</t>
  </si>
  <si>
    <t>GER</t>
  </si>
  <si>
    <t>GB</t>
  </si>
  <si>
    <t>US</t>
  </si>
  <si>
    <t>JP</t>
  </si>
  <si>
    <t>GB HP</t>
  </si>
  <si>
    <t>FWD</t>
  </si>
  <si>
    <t>T</t>
  </si>
  <si>
    <t>GB 10Y</t>
  </si>
  <si>
    <t>GB Q</t>
  </si>
  <si>
    <t>Check app 3</t>
  </si>
  <si>
    <t>Check app 4</t>
  </si>
  <si>
    <t>q vol</t>
  </si>
  <si>
    <t>r vol</t>
  </si>
  <si>
    <t>exp vol</t>
  </si>
  <si>
    <t>FWD rtn</t>
  </si>
  <si>
    <t>HP rtn</t>
  </si>
  <si>
    <t>sd fwd</t>
  </si>
  <si>
    <t>sd HP</t>
  </si>
  <si>
    <t>10Y rtn</t>
  </si>
  <si>
    <t>MASTER SPREADSHEEET FOR CHAPTER 10 TABLES</t>
  </si>
  <si>
    <t>Usual color convention applies: original inputs in yellow, other cells are intermediate or final results</t>
  </si>
  <si>
    <t>Key Calibrations to be Fed Through</t>
  </si>
  <si>
    <t>H</t>
  </si>
  <si>
    <t>sig_AR</t>
  </si>
  <si>
    <t>Achievement rate vol</t>
  </si>
  <si>
    <t>Table 10.2: Illustrative σ for a Range of Resampling Periods for H=0.82</t>
  </si>
  <si>
    <t>k</t>
  </si>
  <si>
    <t>sig(k)</t>
  </si>
  <si>
    <t>Ann sig</t>
  </si>
  <si>
    <t>Table 10.3: Illustrative Sigma for a Range of Resampling Periods for H=0.82</t>
  </si>
  <si>
    <t>sig_INDEX_and_AR</t>
  </si>
  <si>
    <t>Notes</t>
  </si>
  <si>
    <t>Ann sig from previous table becomes sig_INDEX</t>
  </si>
  <si>
    <t>sig_INDEX_and_AR obtained from previous cols assuming zero correlation</t>
  </si>
  <si>
    <t>Table 10.4: IR contribution to 10Y forward price vol, HP contribution, correlation and total</t>
  </si>
  <si>
    <t>IR</t>
  </si>
  <si>
    <t>First col: country</t>
  </si>
  <si>
    <t xml:space="preserve">Second column: using data from 10y interest rate (source OECD), we calculate current quarter forward IR </t>
  </si>
  <si>
    <t>minus previous quarter IR all times 10, then standard deviation of that series times sqrt(4) to annualise</t>
  </si>
  <si>
    <t>Third col: annualised sd of HP index</t>
  </si>
  <si>
    <t>Fourth col, correlation between IR and HP</t>
  </si>
  <si>
    <t>Fifth col, total vol using the standard formula, i.e. sqrt( sigA^2 + sigB^2 + 2sigAsigB )</t>
  </si>
  <si>
    <t>t</t>
  </si>
  <si>
    <t>sig_IR</t>
  </si>
  <si>
    <t>sig_HP (k=1)</t>
  </si>
  <si>
    <t>COR</t>
  </si>
  <si>
    <t>sig FIV</t>
  </si>
  <si>
    <t>First column: maturity</t>
  </si>
  <si>
    <t>Second col: forward IR sterling vol using consols ultimate forward rate data, linear function of t</t>
  </si>
  <si>
    <t>Third col: baseline UK HP vol for k=1 case taken from T10.3</t>
  </si>
  <si>
    <t>Fourth col: sterling correlation, value of which approximates GB 10Y correlation in Table 10.4</t>
  </si>
  <si>
    <t>Fifth col: total vol using the standard formula, i.e. sqrt( sigA^2 + sigB^2 + 2sigAsigB)</t>
  </si>
  <si>
    <t>Source: OECD and DMO, 1975-2017</t>
  </si>
  <si>
    <t>sig AR</t>
  </si>
  <si>
    <t>Second col: forward HP/IR sterling vol ie, sig_FIV, taken from fifth col of table above</t>
  </si>
  <si>
    <t>Third col: achievement rate vol from B8</t>
  </si>
  <si>
    <t>Fourth col: total vol using crude rms</t>
  </si>
  <si>
    <t>Index</t>
  </si>
  <si>
    <t>q</t>
  </si>
  <si>
    <t>AR</t>
  </si>
  <si>
    <t>vol</t>
  </si>
  <si>
    <t>Vol</t>
  </si>
  <si>
    <t>This is a subjective, prudentially set view of the baseline.</t>
  </si>
  <si>
    <t>sig_q</t>
  </si>
  <si>
    <t>COR(HP,IR)</t>
  </si>
  <si>
    <t>COR(HP,q)</t>
  </si>
  <si>
    <t>CORREL</t>
  </si>
  <si>
    <t>SDEV</t>
  </si>
  <si>
    <t>sig_IRP</t>
  </si>
  <si>
    <t>sig_HP</t>
  </si>
  <si>
    <t>Annual deferment vol</t>
  </si>
  <si>
    <t xml:space="preserve">Annualised IR vol </t>
  </si>
  <si>
    <t>COR_HP_q</t>
  </si>
  <si>
    <t>COR_HP_IR</t>
  </si>
  <si>
    <t>Table [omitted]: ‘Combined’ Volatility Calibrations That Take Account of Contributions from the Forward Index Volatility and the Achievement Rate Volatility</t>
  </si>
  <si>
    <t>Table: covariance matrix (omitted)</t>
  </si>
  <si>
    <t xml:space="preserve">Table [omitted]: Contribution of interest price volatility to GB forward index volatility </t>
  </si>
  <si>
    <t xml:space="preserve">Table [omittted]: Contribution of deferment rate volatility to forward index volatility </t>
  </si>
  <si>
    <t>Table 10.6: Correlation matrix</t>
  </si>
  <si>
    <t>Table 10.5: Correlation between q and Index</t>
  </si>
  <si>
    <t>1980=100</t>
  </si>
  <si>
    <t xml:space="preserve"> GB HP</t>
  </si>
  <si>
    <t xml:space="preserve"> GB RENT</t>
  </si>
  <si>
    <t>Table 10.8: Term structure of total forward volatility</t>
  </si>
  <si>
    <t>Table 10.7: Constituent Vols</t>
  </si>
  <si>
    <t xml:space="preserve">Table 10.1: Illustrative σ for a Range of Resampling Periods </t>
  </si>
  <si>
    <t>The numbers below are used to obtain Figure 10.4</t>
  </si>
  <si>
    <t>Assumed</t>
  </si>
  <si>
    <t>sig_FIV_AR</t>
  </si>
  <si>
    <t>Average of 10 country correlation; can replace with exogenous -0.82 if we wish</t>
  </si>
  <si>
    <t>Blue array = covariance matrix</t>
  </si>
  <si>
    <t>This element is sum of elements in covariance matrix</t>
  </si>
  <si>
    <t>Country</t>
  </si>
  <si>
    <t>From HP rescaled range.xlsx, but can be done in Matlab</t>
  </si>
  <si>
    <t>NB: A108 is input, B114 is output. We can adjust number in A108 but always put it back to 1</t>
  </si>
  <si>
    <t>(Produced by changing number in A108, ie, so set this to 1, 5, 10, 15 etc.)</t>
  </si>
  <si>
    <t>Combined vol</t>
  </si>
  <si>
    <t>Series 1</t>
  </si>
  <si>
    <t>Series 2</t>
  </si>
  <si>
    <t>2. We do not want these with '%' signs at end</t>
  </si>
  <si>
    <t>Obtained by:</t>
  </si>
  <si>
    <t>Setting A108 to 1</t>
  </si>
  <si>
    <t>Setting A108 to 5</t>
  </si>
  <si>
    <t>Setting A108 to 10</t>
  </si>
  <si>
    <t>Setting A108 to 15</t>
  </si>
  <si>
    <t>Setting A108 to 20</t>
  </si>
  <si>
    <t>Setting A108 to 25</t>
  </si>
  <si>
    <t>Setting A108 to 30</t>
  </si>
  <si>
    <t xml:space="preserve">4. IMPORTANT: Series 1 is the vol term structure to be loaded into the </t>
  </si>
  <si>
    <t>Figure 10.4 AND 'load_vol_term_structure' funtion in MATLAB</t>
  </si>
  <si>
    <t>IMPORTANT NOTE</t>
  </si>
  <si>
    <t>Key point is to input the desired t value in A108.</t>
  </si>
  <si>
    <t>1. These series in blue are the ones loaded into M for Fig10.4.</t>
  </si>
  <si>
    <t>3. Series in B137:B212 produced by setting A108 to 1, 2, 3, etc.</t>
  </si>
  <si>
    <t>M function 'load_vol_term_structure'. We load the full series E137:E212.</t>
  </si>
</sst>
</file>

<file path=xl/styles.xml><?xml version="1.0" encoding="utf-8"?>
<styleSheet xmlns="http://schemas.openxmlformats.org/spreadsheetml/2006/main">
  <numFmts count="7">
    <numFmt numFmtId="164" formatCode="0.0%"/>
    <numFmt numFmtId="165" formatCode="0.0000"/>
    <numFmt numFmtId="166" formatCode="0.000%"/>
    <numFmt numFmtId="167" formatCode="#,##0.000"/>
    <numFmt numFmtId="168" formatCode="0.000"/>
    <numFmt numFmtId="169" formatCode="0.0000%"/>
    <numFmt numFmtId="170" formatCode="0.000000"/>
  </numFmts>
  <fonts count="1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u/>
      <sz val="12"/>
      <color theme="1"/>
      <name val="Cambria"/>
      <family val="1"/>
    </font>
    <font>
      <sz val="12"/>
      <color rgb="FF000000"/>
      <name val="Cambria"/>
      <family val="1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b/>
      <u/>
      <sz val="14"/>
      <color theme="1"/>
      <name val="Cambria"/>
      <family val="1"/>
    </font>
    <font>
      <b/>
      <sz val="12"/>
      <color rgb="FFC00000"/>
      <name val="Cambria"/>
      <family val="1"/>
    </font>
    <font>
      <b/>
      <sz val="14"/>
      <color rgb="FFFF0000"/>
      <name val="Cambria"/>
      <family val="1"/>
    </font>
    <font>
      <sz val="12"/>
      <color rgb="FFFF0000"/>
      <name val="Cambria"/>
      <family val="1"/>
    </font>
    <font>
      <sz val="14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/>
    <xf numFmtId="2" fontId="3" fillId="0" borderId="0" xfId="0" applyNumberFormat="1" applyFont="1"/>
    <xf numFmtId="15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9" fontId="0" fillId="0" borderId="0" xfId="0" applyNumberFormat="1"/>
    <xf numFmtId="10" fontId="0" fillId="0" borderId="0" xfId="0" applyNumberFormat="1"/>
    <xf numFmtId="164" fontId="4" fillId="0" borderId="0" xfId="0" applyNumberFormat="1" applyFont="1"/>
    <xf numFmtId="10" fontId="4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/>
    <xf numFmtId="4" fontId="7" fillId="0" borderId="0" xfId="0" applyNumberFormat="1" applyFont="1"/>
    <xf numFmtId="16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7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15" fontId="0" fillId="0" borderId="0" xfId="0" applyNumberFormat="1" applyFont="1"/>
    <xf numFmtId="165" fontId="0" fillId="0" borderId="0" xfId="0" applyNumberFormat="1" applyFont="1"/>
    <xf numFmtId="0" fontId="0" fillId="0" borderId="0" xfId="0" applyFont="1"/>
    <xf numFmtId="9" fontId="0" fillId="2" borderId="0" xfId="0" applyNumberFormat="1" applyFill="1"/>
    <xf numFmtId="164" fontId="7" fillId="0" borderId="0" xfId="0" applyNumberFormat="1" applyFont="1" applyFill="1"/>
    <xf numFmtId="10" fontId="7" fillId="0" borderId="0" xfId="0" applyNumberFormat="1" applyFont="1" applyFill="1"/>
    <xf numFmtId="4" fontId="7" fillId="0" borderId="0" xfId="0" applyNumberFormat="1" applyFont="1" applyFill="1"/>
    <xf numFmtId="10" fontId="6" fillId="0" borderId="0" xfId="0" applyNumberFormat="1" applyFont="1" applyFill="1"/>
    <xf numFmtId="4" fontId="6" fillId="0" borderId="0" xfId="0" applyNumberFormat="1" applyFont="1" applyFill="1"/>
    <xf numFmtId="0" fontId="7" fillId="0" borderId="0" xfId="0" applyFont="1" applyAlignment="1">
      <alignment horizontal="center"/>
    </xf>
    <xf numFmtId="166" fontId="7" fillId="0" borderId="0" xfId="0" applyNumberFormat="1" applyFont="1"/>
    <xf numFmtId="168" fontId="7" fillId="0" borderId="0" xfId="0" applyNumberFormat="1" applyFont="1"/>
    <xf numFmtId="4" fontId="7" fillId="3" borderId="2" xfId="0" applyNumberFormat="1" applyFont="1" applyFill="1" applyBorder="1"/>
    <xf numFmtId="4" fontId="7" fillId="3" borderId="3" xfId="0" applyNumberFormat="1" applyFont="1" applyFill="1" applyBorder="1"/>
    <xf numFmtId="4" fontId="7" fillId="3" borderId="4" xfId="0" applyNumberFormat="1" applyFont="1" applyFill="1" applyBorder="1"/>
    <xf numFmtId="4" fontId="7" fillId="3" borderId="5" xfId="0" applyNumberFormat="1" applyFont="1" applyFill="1" applyBorder="1"/>
    <xf numFmtId="4" fontId="7" fillId="3" borderId="0" xfId="0" applyNumberFormat="1" applyFont="1" applyFill="1" applyBorder="1"/>
    <xf numFmtId="4" fontId="7" fillId="3" borderId="6" xfId="0" applyNumberFormat="1" applyFont="1" applyFill="1" applyBorder="1"/>
    <xf numFmtId="4" fontId="7" fillId="3" borderId="7" xfId="0" applyNumberFormat="1" applyFont="1" applyFill="1" applyBorder="1"/>
    <xf numFmtId="4" fontId="7" fillId="3" borderId="8" xfId="0" applyNumberFormat="1" applyFont="1" applyFill="1" applyBorder="1"/>
    <xf numFmtId="4" fontId="7" fillId="3" borderId="9" xfId="0" applyNumberFormat="1" applyFont="1" applyFill="1" applyBorder="1"/>
    <xf numFmtId="4" fontId="7" fillId="4" borderId="0" xfId="1" applyNumberFormat="1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7" fillId="4" borderId="6" xfId="1" applyNumberFormat="1" applyFont="1" applyFill="1" applyBorder="1" applyAlignment="1">
      <alignment horizontal="center"/>
    </xf>
    <xf numFmtId="164" fontId="7" fillId="4" borderId="9" xfId="1" applyNumberFormat="1" applyFont="1" applyFill="1" applyBorder="1" applyAlignment="1">
      <alignment horizontal="center"/>
    </xf>
    <xf numFmtId="164" fontId="7" fillId="4" borderId="12" xfId="1" applyNumberFormat="1" applyFont="1" applyFill="1" applyBorder="1" applyAlignment="1">
      <alignment horizontal="center"/>
    </xf>
    <xf numFmtId="164" fontId="7" fillId="4" borderId="13" xfId="1" applyNumberFormat="1" applyFont="1" applyFill="1" applyBorder="1" applyAlignment="1">
      <alignment horizontal="center"/>
    </xf>
    <xf numFmtId="0" fontId="7" fillId="4" borderId="2" xfId="0" applyFont="1" applyFill="1" applyBorder="1"/>
    <xf numFmtId="0" fontId="7" fillId="4" borderId="5" xfId="0" applyFont="1" applyFill="1" applyBorder="1"/>
    <xf numFmtId="0" fontId="7" fillId="4" borderId="7" xfId="0" applyFont="1" applyFill="1" applyBorder="1"/>
    <xf numFmtId="9" fontId="7" fillId="2" borderId="14" xfId="1" applyFont="1" applyFill="1" applyBorder="1" applyAlignment="1">
      <alignment horizontal="center"/>
    </xf>
    <xf numFmtId="2" fontId="7" fillId="2" borderId="12" xfId="1" applyNumberFormat="1" applyFont="1" applyFill="1" applyBorder="1" applyAlignment="1">
      <alignment horizontal="center"/>
    </xf>
    <xf numFmtId="10" fontId="7" fillId="2" borderId="12" xfId="1" applyNumberFormat="1" applyFont="1" applyFill="1" applyBorder="1" applyAlignment="1">
      <alignment horizontal="center"/>
    </xf>
    <xf numFmtId="166" fontId="7" fillId="2" borderId="12" xfId="1" applyNumberFormat="1" applyFont="1" applyFill="1" applyBorder="1" applyAlignment="1">
      <alignment horizontal="center"/>
    </xf>
    <xf numFmtId="4" fontId="7" fillId="2" borderId="12" xfId="1" applyNumberFormat="1" applyFont="1" applyFill="1" applyBorder="1" applyAlignment="1">
      <alignment horizontal="center"/>
    </xf>
    <xf numFmtId="167" fontId="7" fillId="4" borderId="13" xfId="1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4" fontId="7" fillId="4" borderId="14" xfId="1" applyNumberFormat="1" applyFont="1" applyFill="1" applyBorder="1" applyAlignment="1">
      <alignment horizontal="center"/>
    </xf>
    <xf numFmtId="164" fontId="7" fillId="4" borderId="4" xfId="1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164" fontId="7" fillId="4" borderId="3" xfId="1" applyNumberFormat="1" applyFont="1" applyFill="1" applyBorder="1" applyAlignment="1">
      <alignment horizontal="center"/>
    </xf>
    <xf numFmtId="164" fontId="7" fillId="4" borderId="0" xfId="1" applyNumberFormat="1" applyFont="1" applyFill="1" applyBorder="1" applyAlignment="1">
      <alignment horizontal="center"/>
    </xf>
    <xf numFmtId="164" fontId="7" fillId="4" borderId="8" xfId="1" applyNumberFormat="1" applyFont="1" applyFill="1" applyBorder="1" applyAlignment="1">
      <alignment horizontal="center"/>
    </xf>
    <xf numFmtId="4" fontId="7" fillId="4" borderId="12" xfId="0" applyNumberFormat="1" applyFont="1" applyFill="1" applyBorder="1" applyAlignment="1">
      <alignment horizontal="center"/>
    </xf>
    <xf numFmtId="4" fontId="7" fillId="4" borderId="13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164" fontId="6" fillId="4" borderId="15" xfId="1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10" fontId="7" fillId="4" borderId="4" xfId="0" applyNumberFormat="1" applyFont="1" applyFill="1" applyBorder="1" applyAlignment="1">
      <alignment horizontal="center"/>
    </xf>
    <xf numFmtId="10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0" fontId="7" fillId="4" borderId="6" xfId="0" applyNumberFormat="1" applyFont="1" applyFill="1" applyBorder="1" applyAlignment="1">
      <alignment horizontal="center"/>
    </xf>
    <xf numFmtId="10" fontId="7" fillId="4" borderId="8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10" fontId="7" fillId="4" borderId="9" xfId="0" applyNumberFormat="1" applyFont="1" applyFill="1" applyBorder="1" applyAlignment="1">
      <alignment horizontal="center"/>
    </xf>
    <xf numFmtId="10" fontId="7" fillId="4" borderId="14" xfId="0" applyNumberFormat="1" applyFont="1" applyFill="1" applyBorder="1" applyAlignment="1">
      <alignment horizontal="center"/>
    </xf>
    <xf numFmtId="10" fontId="7" fillId="4" borderId="12" xfId="0" applyNumberFormat="1" applyFont="1" applyFill="1" applyBorder="1" applyAlignment="1">
      <alignment horizontal="center"/>
    </xf>
    <xf numFmtId="10" fontId="7" fillId="4" borderId="13" xfId="0" applyNumberFormat="1" applyFont="1" applyFill="1" applyBorder="1" applyAlignment="1">
      <alignment horizontal="center"/>
    </xf>
    <xf numFmtId="4" fontId="7" fillId="4" borderId="14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/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0" fontId="7" fillId="3" borderId="12" xfId="0" applyNumberFormat="1" applyFont="1" applyFill="1" applyBorder="1" applyAlignment="1">
      <alignment horizontal="center"/>
    </xf>
    <xf numFmtId="10" fontId="6" fillId="4" borderId="15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70" fontId="7" fillId="3" borderId="2" xfId="0" applyNumberFormat="1" applyFont="1" applyFill="1" applyBorder="1"/>
    <xf numFmtId="170" fontId="7" fillId="3" borderId="3" xfId="0" applyNumberFormat="1" applyFont="1" applyFill="1" applyBorder="1"/>
    <xf numFmtId="170" fontId="7" fillId="3" borderId="4" xfId="0" applyNumberFormat="1" applyFont="1" applyFill="1" applyBorder="1"/>
    <xf numFmtId="170" fontId="7" fillId="3" borderId="5" xfId="0" applyNumberFormat="1" applyFont="1" applyFill="1" applyBorder="1"/>
    <xf numFmtId="170" fontId="7" fillId="3" borderId="0" xfId="0" applyNumberFormat="1" applyFont="1" applyFill="1" applyBorder="1"/>
    <xf numFmtId="170" fontId="7" fillId="3" borderId="6" xfId="0" applyNumberFormat="1" applyFont="1" applyFill="1" applyBorder="1"/>
    <xf numFmtId="170" fontId="7" fillId="3" borderId="7" xfId="0" applyNumberFormat="1" applyFont="1" applyFill="1" applyBorder="1"/>
    <xf numFmtId="170" fontId="7" fillId="3" borderId="8" xfId="0" applyNumberFormat="1" applyFont="1" applyFill="1" applyBorder="1"/>
    <xf numFmtId="170" fontId="7" fillId="3" borderId="9" xfId="0" applyNumberFormat="1" applyFont="1" applyFill="1" applyBorder="1"/>
    <xf numFmtId="0" fontId="7" fillId="4" borderId="2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9" fontId="9" fillId="4" borderId="14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166" fontId="9" fillId="4" borderId="12" xfId="0" applyNumberFormat="1" applyFont="1" applyFill="1" applyBorder="1" applyAlignment="1">
      <alignment horizontal="center" vertical="center"/>
    </xf>
    <xf numFmtId="166" fontId="9" fillId="4" borderId="13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169" fontId="6" fillId="3" borderId="0" xfId="0" applyNumberFormat="1" applyFont="1" applyFill="1"/>
    <xf numFmtId="166" fontId="7" fillId="0" borderId="0" xfId="1" applyNumberFormat="1" applyFont="1" applyFill="1"/>
    <xf numFmtId="166" fontId="7" fillId="0" borderId="0" xfId="0" applyNumberFormat="1" applyFont="1" applyFill="1"/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6" fontId="6" fillId="0" borderId="0" xfId="0" applyNumberFormat="1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6" fillId="2" borderId="16" xfId="0" applyFont="1" applyFill="1" applyBorder="1" applyAlignment="1">
      <alignment horizontal="center"/>
    </xf>
    <xf numFmtId="4" fontId="6" fillId="3" borderId="12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69" fontId="6" fillId="3" borderId="12" xfId="0" applyNumberFormat="1" applyFont="1" applyFill="1" applyBorder="1" applyAlignment="1">
      <alignment horizontal="center"/>
    </xf>
    <xf numFmtId="169" fontId="7" fillId="3" borderId="12" xfId="0" applyNumberFormat="1" applyFont="1" applyFill="1" applyBorder="1" applyAlignment="1">
      <alignment horizontal="center"/>
    </xf>
    <xf numFmtId="169" fontId="7" fillId="3" borderId="13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5" fillId="0" borderId="3" xfId="0" applyFont="1" applyBorder="1"/>
    <xf numFmtId="0" fontId="15" fillId="0" borderId="4" xfId="0" applyFont="1" applyBorder="1"/>
    <xf numFmtId="10" fontId="16" fillId="0" borderId="7" xfId="0" applyNumberFormat="1" applyFont="1" applyBorder="1"/>
    <xf numFmtId="166" fontId="15" fillId="0" borderId="8" xfId="0" applyNumberFormat="1" applyFont="1" applyBorder="1"/>
    <xf numFmtId="166" fontId="15" fillId="0" borderId="8" xfId="1" applyNumberFormat="1" applyFont="1" applyFill="1" applyBorder="1"/>
    <xf numFmtId="0" fontId="15" fillId="0" borderId="8" xfId="0" applyFont="1" applyBorder="1"/>
    <xf numFmtId="0" fontId="15" fillId="0" borderId="9" xfId="0" applyFont="1" applyBorder="1"/>
    <xf numFmtId="0" fontId="7" fillId="0" borderId="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7" fillId="0" borderId="0" xfId="0" applyFont="1" applyFill="1" applyBorder="1"/>
    <xf numFmtId="169" fontId="7" fillId="0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64" fontId="7" fillId="4" borderId="2" xfId="1" applyNumberFormat="1" applyFont="1" applyFill="1" applyBorder="1" applyAlignment="1">
      <alignment horizontal="center"/>
    </xf>
    <xf numFmtId="164" fontId="7" fillId="4" borderId="4" xfId="1" applyNumberFormat="1" applyFont="1" applyFill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164" fontId="7" fillId="4" borderId="6" xfId="1" applyNumberFormat="1" applyFont="1" applyFill="1" applyBorder="1" applyAlignment="1">
      <alignment horizontal="center"/>
    </xf>
    <xf numFmtId="164" fontId="7" fillId="4" borderId="7" xfId="1" applyNumberFormat="1" applyFont="1" applyFill="1" applyBorder="1" applyAlignment="1">
      <alignment horizontal="center"/>
    </xf>
    <xf numFmtId="164" fontId="7" fillId="4" borderId="9" xfId="1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69" fontId="6" fillId="4" borderId="5" xfId="0" applyNumberFormat="1" applyFont="1" applyFill="1" applyBorder="1" applyAlignment="1">
      <alignment horizontal="center"/>
    </xf>
    <xf numFmtId="169" fontId="6" fillId="4" borderId="6" xfId="0" applyNumberFormat="1" applyFont="1" applyFill="1" applyBorder="1" applyAlignment="1">
      <alignment horizontal="center"/>
    </xf>
    <xf numFmtId="169" fontId="6" fillId="4" borderId="7" xfId="0" applyNumberFormat="1" applyFont="1" applyFill="1" applyBorder="1" applyAlignment="1">
      <alignment horizontal="center"/>
    </xf>
    <xf numFmtId="169" fontId="6" fillId="4" borderId="9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0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1800" b="1" i="0" baseline="0"/>
              <a:t>UK nominal price and rent index (LH) with implied deferment rate (RH)</a:t>
            </a:r>
          </a:p>
        </c:rich>
      </c:tx>
    </c:title>
    <c:plotArea>
      <c:layout>
        <c:manualLayout>
          <c:layoutTarget val="inner"/>
          <c:xMode val="edge"/>
          <c:yMode val="edge"/>
          <c:x val="7.0049848137969675E-2"/>
          <c:y val="0.12790422151454256"/>
          <c:w val="0.79195106469272969"/>
          <c:h val="0.80078726018319213"/>
        </c:manualLayout>
      </c:layout>
      <c:lineChart>
        <c:grouping val="standard"/>
        <c:ser>
          <c:idx val="0"/>
          <c:order val="0"/>
          <c:tx>
            <c:v>Nominal HP 1980 = 100</c:v>
          </c:tx>
          <c:marker>
            <c:symbol val="diamond"/>
            <c:size val="3"/>
          </c:marker>
          <c:cat>
            <c:numRef>
              <c:f>'Rent-Index correl'!$A$4:$A$150</c:f>
              <c:numCache>
                <c:formatCode>dd\-mmm\-yy</c:formatCode>
                <c:ptCount val="147"/>
                <c:pt idx="0">
                  <c:v>29586</c:v>
                </c:pt>
                <c:pt idx="1">
                  <c:v>29676</c:v>
                </c:pt>
                <c:pt idx="2">
                  <c:v>29767</c:v>
                </c:pt>
                <c:pt idx="3">
                  <c:v>29859</c:v>
                </c:pt>
                <c:pt idx="4">
                  <c:v>29951</c:v>
                </c:pt>
                <c:pt idx="5">
                  <c:v>30041</c:v>
                </c:pt>
                <c:pt idx="6">
                  <c:v>30132</c:v>
                </c:pt>
                <c:pt idx="7">
                  <c:v>30224</c:v>
                </c:pt>
                <c:pt idx="8">
                  <c:v>30316</c:v>
                </c:pt>
                <c:pt idx="9">
                  <c:v>30406</c:v>
                </c:pt>
                <c:pt idx="10">
                  <c:v>30497</c:v>
                </c:pt>
                <c:pt idx="11">
                  <c:v>30589</c:v>
                </c:pt>
                <c:pt idx="12">
                  <c:v>30681</c:v>
                </c:pt>
                <c:pt idx="13">
                  <c:v>30772</c:v>
                </c:pt>
                <c:pt idx="14">
                  <c:v>30863</c:v>
                </c:pt>
                <c:pt idx="15">
                  <c:v>30955</c:v>
                </c:pt>
                <c:pt idx="16">
                  <c:v>31047</c:v>
                </c:pt>
                <c:pt idx="17">
                  <c:v>31137</c:v>
                </c:pt>
                <c:pt idx="18">
                  <c:v>31228</c:v>
                </c:pt>
                <c:pt idx="19">
                  <c:v>31320</c:v>
                </c:pt>
                <c:pt idx="20">
                  <c:v>31412</c:v>
                </c:pt>
                <c:pt idx="21">
                  <c:v>31502</c:v>
                </c:pt>
                <c:pt idx="22">
                  <c:v>31593</c:v>
                </c:pt>
                <c:pt idx="23">
                  <c:v>31685</c:v>
                </c:pt>
                <c:pt idx="24">
                  <c:v>31777</c:v>
                </c:pt>
                <c:pt idx="25">
                  <c:v>31867</c:v>
                </c:pt>
                <c:pt idx="26">
                  <c:v>31958</c:v>
                </c:pt>
                <c:pt idx="27">
                  <c:v>32050</c:v>
                </c:pt>
                <c:pt idx="28">
                  <c:v>32142</c:v>
                </c:pt>
                <c:pt idx="29">
                  <c:v>32233</c:v>
                </c:pt>
                <c:pt idx="30">
                  <c:v>32324</c:v>
                </c:pt>
                <c:pt idx="31">
                  <c:v>32416</c:v>
                </c:pt>
                <c:pt idx="32">
                  <c:v>32508</c:v>
                </c:pt>
                <c:pt idx="33">
                  <c:v>32598</c:v>
                </c:pt>
                <c:pt idx="34">
                  <c:v>32689</c:v>
                </c:pt>
                <c:pt idx="35">
                  <c:v>32781</c:v>
                </c:pt>
                <c:pt idx="36">
                  <c:v>32873</c:v>
                </c:pt>
                <c:pt idx="37">
                  <c:v>32963</c:v>
                </c:pt>
                <c:pt idx="38">
                  <c:v>33054</c:v>
                </c:pt>
                <c:pt idx="39">
                  <c:v>33146</c:v>
                </c:pt>
                <c:pt idx="40">
                  <c:v>33238</c:v>
                </c:pt>
                <c:pt idx="41">
                  <c:v>33328</c:v>
                </c:pt>
                <c:pt idx="42">
                  <c:v>33419</c:v>
                </c:pt>
                <c:pt idx="43">
                  <c:v>33511</c:v>
                </c:pt>
                <c:pt idx="44">
                  <c:v>33603</c:v>
                </c:pt>
                <c:pt idx="45">
                  <c:v>33694</c:v>
                </c:pt>
                <c:pt idx="46">
                  <c:v>33785</c:v>
                </c:pt>
                <c:pt idx="47">
                  <c:v>33877</c:v>
                </c:pt>
                <c:pt idx="48">
                  <c:v>33969</c:v>
                </c:pt>
                <c:pt idx="49">
                  <c:v>34059</c:v>
                </c:pt>
                <c:pt idx="50">
                  <c:v>34150</c:v>
                </c:pt>
                <c:pt idx="51">
                  <c:v>34242</c:v>
                </c:pt>
                <c:pt idx="52">
                  <c:v>34334</c:v>
                </c:pt>
                <c:pt idx="53">
                  <c:v>34424</c:v>
                </c:pt>
                <c:pt idx="54">
                  <c:v>34515</c:v>
                </c:pt>
                <c:pt idx="55">
                  <c:v>34607</c:v>
                </c:pt>
                <c:pt idx="56">
                  <c:v>34699</c:v>
                </c:pt>
                <c:pt idx="57">
                  <c:v>34789</c:v>
                </c:pt>
                <c:pt idx="58">
                  <c:v>34880</c:v>
                </c:pt>
                <c:pt idx="59">
                  <c:v>34972</c:v>
                </c:pt>
                <c:pt idx="60">
                  <c:v>35064</c:v>
                </c:pt>
                <c:pt idx="61">
                  <c:v>35155</c:v>
                </c:pt>
                <c:pt idx="62">
                  <c:v>35246</c:v>
                </c:pt>
                <c:pt idx="63">
                  <c:v>35338</c:v>
                </c:pt>
                <c:pt idx="64">
                  <c:v>35430</c:v>
                </c:pt>
                <c:pt idx="65">
                  <c:v>35520</c:v>
                </c:pt>
                <c:pt idx="66">
                  <c:v>35611</c:v>
                </c:pt>
                <c:pt idx="67">
                  <c:v>35703</c:v>
                </c:pt>
                <c:pt idx="68">
                  <c:v>35795</c:v>
                </c:pt>
                <c:pt idx="69">
                  <c:v>35885</c:v>
                </c:pt>
                <c:pt idx="70">
                  <c:v>35976</c:v>
                </c:pt>
                <c:pt idx="71">
                  <c:v>36068</c:v>
                </c:pt>
                <c:pt idx="72">
                  <c:v>36160</c:v>
                </c:pt>
                <c:pt idx="73">
                  <c:v>36250</c:v>
                </c:pt>
                <c:pt idx="74">
                  <c:v>36341</c:v>
                </c:pt>
                <c:pt idx="75">
                  <c:v>36433</c:v>
                </c:pt>
                <c:pt idx="76">
                  <c:v>36525</c:v>
                </c:pt>
                <c:pt idx="77">
                  <c:v>36616</c:v>
                </c:pt>
                <c:pt idx="78">
                  <c:v>36707</c:v>
                </c:pt>
                <c:pt idx="79">
                  <c:v>36799</c:v>
                </c:pt>
                <c:pt idx="80">
                  <c:v>36891</c:v>
                </c:pt>
                <c:pt idx="81">
                  <c:v>36981</c:v>
                </c:pt>
                <c:pt idx="82">
                  <c:v>37072</c:v>
                </c:pt>
                <c:pt idx="83">
                  <c:v>37164</c:v>
                </c:pt>
                <c:pt idx="84">
                  <c:v>37256</c:v>
                </c:pt>
                <c:pt idx="85">
                  <c:v>37346</c:v>
                </c:pt>
                <c:pt idx="86">
                  <c:v>37437</c:v>
                </c:pt>
                <c:pt idx="87">
                  <c:v>37529</c:v>
                </c:pt>
                <c:pt idx="88">
                  <c:v>37621</c:v>
                </c:pt>
                <c:pt idx="89">
                  <c:v>37711</c:v>
                </c:pt>
                <c:pt idx="90">
                  <c:v>37802</c:v>
                </c:pt>
                <c:pt idx="91">
                  <c:v>37894</c:v>
                </c:pt>
                <c:pt idx="92">
                  <c:v>37986</c:v>
                </c:pt>
                <c:pt idx="93">
                  <c:v>38077</c:v>
                </c:pt>
                <c:pt idx="94">
                  <c:v>38168</c:v>
                </c:pt>
                <c:pt idx="95">
                  <c:v>38260</c:v>
                </c:pt>
                <c:pt idx="96">
                  <c:v>38352</c:v>
                </c:pt>
                <c:pt idx="97">
                  <c:v>38442</c:v>
                </c:pt>
                <c:pt idx="98">
                  <c:v>38533</c:v>
                </c:pt>
                <c:pt idx="99">
                  <c:v>38625</c:v>
                </c:pt>
                <c:pt idx="100">
                  <c:v>38717</c:v>
                </c:pt>
                <c:pt idx="101">
                  <c:v>38807</c:v>
                </c:pt>
                <c:pt idx="102">
                  <c:v>38898</c:v>
                </c:pt>
                <c:pt idx="103">
                  <c:v>38990</c:v>
                </c:pt>
                <c:pt idx="104">
                  <c:v>39082</c:v>
                </c:pt>
                <c:pt idx="105">
                  <c:v>39172</c:v>
                </c:pt>
                <c:pt idx="106">
                  <c:v>39263</c:v>
                </c:pt>
                <c:pt idx="107">
                  <c:v>39355</c:v>
                </c:pt>
                <c:pt idx="108">
                  <c:v>39447</c:v>
                </c:pt>
                <c:pt idx="109">
                  <c:v>39538</c:v>
                </c:pt>
                <c:pt idx="110">
                  <c:v>39629</c:v>
                </c:pt>
                <c:pt idx="111">
                  <c:v>39721</c:v>
                </c:pt>
                <c:pt idx="112">
                  <c:v>39813</c:v>
                </c:pt>
                <c:pt idx="113">
                  <c:v>39903</c:v>
                </c:pt>
                <c:pt idx="114">
                  <c:v>39994</c:v>
                </c:pt>
                <c:pt idx="115">
                  <c:v>40086</c:v>
                </c:pt>
                <c:pt idx="116">
                  <c:v>40178</c:v>
                </c:pt>
                <c:pt idx="117">
                  <c:v>40268</c:v>
                </c:pt>
                <c:pt idx="118">
                  <c:v>40359</c:v>
                </c:pt>
                <c:pt idx="119">
                  <c:v>40451</c:v>
                </c:pt>
                <c:pt idx="120">
                  <c:v>40543</c:v>
                </c:pt>
                <c:pt idx="121">
                  <c:v>40633</c:v>
                </c:pt>
                <c:pt idx="122">
                  <c:v>40724</c:v>
                </c:pt>
                <c:pt idx="123">
                  <c:v>40816</c:v>
                </c:pt>
                <c:pt idx="124">
                  <c:v>40908</c:v>
                </c:pt>
                <c:pt idx="125">
                  <c:v>40999</c:v>
                </c:pt>
                <c:pt idx="126">
                  <c:v>41090</c:v>
                </c:pt>
                <c:pt idx="127">
                  <c:v>41182</c:v>
                </c:pt>
                <c:pt idx="128">
                  <c:v>41274</c:v>
                </c:pt>
                <c:pt idx="129">
                  <c:v>41364</c:v>
                </c:pt>
                <c:pt idx="130">
                  <c:v>41455</c:v>
                </c:pt>
                <c:pt idx="131">
                  <c:v>41547</c:v>
                </c:pt>
                <c:pt idx="132">
                  <c:v>41639</c:v>
                </c:pt>
                <c:pt idx="133">
                  <c:v>41729</c:v>
                </c:pt>
                <c:pt idx="134">
                  <c:v>41820</c:v>
                </c:pt>
                <c:pt idx="135">
                  <c:v>41912</c:v>
                </c:pt>
                <c:pt idx="136">
                  <c:v>42004</c:v>
                </c:pt>
                <c:pt idx="137">
                  <c:v>42094</c:v>
                </c:pt>
                <c:pt idx="138">
                  <c:v>42185</c:v>
                </c:pt>
                <c:pt idx="139">
                  <c:v>42277</c:v>
                </c:pt>
                <c:pt idx="140">
                  <c:v>42369</c:v>
                </c:pt>
                <c:pt idx="141">
                  <c:v>42460</c:v>
                </c:pt>
                <c:pt idx="142">
                  <c:v>42551</c:v>
                </c:pt>
                <c:pt idx="143">
                  <c:v>42643</c:v>
                </c:pt>
                <c:pt idx="144">
                  <c:v>42735</c:v>
                </c:pt>
                <c:pt idx="145">
                  <c:v>42825</c:v>
                </c:pt>
                <c:pt idx="146">
                  <c:v>42916</c:v>
                </c:pt>
              </c:numCache>
            </c:numRef>
          </c:cat>
          <c:val>
            <c:numRef>
              <c:f>'Rent-Index correl'!$X$4:$X$150</c:f>
              <c:numCache>
                <c:formatCode>#,##0.00</c:formatCode>
                <c:ptCount val="147"/>
                <c:pt idx="0">
                  <c:v>100</c:v>
                </c:pt>
                <c:pt idx="1">
                  <c:v>101.36054421768644</c:v>
                </c:pt>
                <c:pt idx="2">
                  <c:v>103.40136054421774</c:v>
                </c:pt>
                <c:pt idx="3">
                  <c:v>103.57142857142854</c:v>
                </c:pt>
                <c:pt idx="4">
                  <c:v>102.63605442176831</c:v>
                </c:pt>
                <c:pt idx="5">
                  <c:v>101.27551020408103</c:v>
                </c:pt>
                <c:pt idx="6">
                  <c:v>104.84693877550959</c:v>
                </c:pt>
                <c:pt idx="7">
                  <c:v>105.95238095238062</c:v>
                </c:pt>
                <c:pt idx="8">
                  <c:v>108.67346938775515</c:v>
                </c:pt>
                <c:pt idx="9">
                  <c:v>113.18027210884311</c:v>
                </c:pt>
                <c:pt idx="10">
                  <c:v>116.15646258503385</c:v>
                </c:pt>
                <c:pt idx="11">
                  <c:v>119.38775510204079</c:v>
                </c:pt>
                <c:pt idx="12">
                  <c:v>121.59863945578206</c:v>
                </c:pt>
                <c:pt idx="13">
                  <c:v>124.06462585033955</c:v>
                </c:pt>
                <c:pt idx="14">
                  <c:v>126.87074829931947</c:v>
                </c:pt>
                <c:pt idx="15">
                  <c:v>130.10204081632642</c:v>
                </c:pt>
                <c:pt idx="16">
                  <c:v>133.07823129251713</c:v>
                </c:pt>
                <c:pt idx="17">
                  <c:v>134.86394557823141</c:v>
                </c:pt>
                <c:pt idx="18">
                  <c:v>138.69047619047618</c:v>
                </c:pt>
                <c:pt idx="19">
                  <c:v>139.96598639455721</c:v>
                </c:pt>
                <c:pt idx="20">
                  <c:v>145.49319727891162</c:v>
                </c:pt>
                <c:pt idx="21">
                  <c:v>150.68027210884364</c:v>
                </c:pt>
                <c:pt idx="22">
                  <c:v>156.37755102040805</c:v>
                </c:pt>
                <c:pt idx="23">
                  <c:v>161.22448979591846</c:v>
                </c:pt>
                <c:pt idx="24">
                  <c:v>166.58163265306126</c:v>
                </c:pt>
                <c:pt idx="25">
                  <c:v>174.31972789115616</c:v>
                </c:pt>
                <c:pt idx="26">
                  <c:v>181.03741496598624</c:v>
                </c:pt>
                <c:pt idx="27">
                  <c:v>187.24489795918308</c:v>
                </c:pt>
                <c:pt idx="28">
                  <c:v>198.89455782312893</c:v>
                </c:pt>
                <c:pt idx="29">
                  <c:v>210.88435374149643</c:v>
                </c:pt>
                <c:pt idx="30">
                  <c:v>222.61904761904688</c:v>
                </c:pt>
                <c:pt idx="31">
                  <c:v>248.04421768707451</c:v>
                </c:pt>
                <c:pt idx="32">
                  <c:v>264.37074829931919</c:v>
                </c:pt>
                <c:pt idx="33">
                  <c:v>274.14965986394537</c:v>
                </c:pt>
                <c:pt idx="34">
                  <c:v>283.33333333333297</c:v>
                </c:pt>
                <c:pt idx="35">
                  <c:v>287.67006802721011</c:v>
                </c:pt>
                <c:pt idx="36">
                  <c:v>284.01360544217613</c:v>
                </c:pt>
                <c:pt idx="37">
                  <c:v>281.80272108843485</c:v>
                </c:pt>
                <c:pt idx="38">
                  <c:v>278.82653061224414</c:v>
                </c:pt>
                <c:pt idx="39">
                  <c:v>278.06122448979551</c:v>
                </c:pt>
                <c:pt idx="40">
                  <c:v>276.78571428571365</c:v>
                </c:pt>
                <c:pt idx="41">
                  <c:v>275.85034013605423</c:v>
                </c:pt>
                <c:pt idx="42">
                  <c:v>274.48979591836695</c:v>
                </c:pt>
                <c:pt idx="43">
                  <c:v>274.06462585033995</c:v>
                </c:pt>
                <c:pt idx="44">
                  <c:v>275.17006802721022</c:v>
                </c:pt>
                <c:pt idx="45">
                  <c:v>272.7891156462581</c:v>
                </c:pt>
                <c:pt idx="46">
                  <c:v>265.9013605442172</c:v>
                </c:pt>
                <c:pt idx="47">
                  <c:v>261.73469387755085</c:v>
                </c:pt>
                <c:pt idx="48">
                  <c:v>255.44217687074783</c:v>
                </c:pt>
                <c:pt idx="49">
                  <c:v>258.07823129251693</c:v>
                </c:pt>
                <c:pt idx="50">
                  <c:v>259.608843537415</c:v>
                </c:pt>
                <c:pt idx="51">
                  <c:v>260.62925170067979</c:v>
                </c:pt>
                <c:pt idx="52">
                  <c:v>259.6088435374142</c:v>
                </c:pt>
                <c:pt idx="53">
                  <c:v>263.69047619047598</c:v>
                </c:pt>
                <c:pt idx="54">
                  <c:v>266.41156462584968</c:v>
                </c:pt>
                <c:pt idx="55">
                  <c:v>266.58163265306041</c:v>
                </c:pt>
                <c:pt idx="56">
                  <c:v>268.87755102040796</c:v>
                </c:pt>
                <c:pt idx="57">
                  <c:v>267.7721088435369</c:v>
                </c:pt>
                <c:pt idx="58">
                  <c:v>269.47278911564581</c:v>
                </c:pt>
                <c:pt idx="59">
                  <c:v>267.51700680272069</c:v>
                </c:pt>
                <c:pt idx="60">
                  <c:v>268.11224489795853</c:v>
                </c:pt>
                <c:pt idx="61">
                  <c:v>273.6394557823121</c:v>
                </c:pt>
                <c:pt idx="62">
                  <c:v>272.19387755102025</c:v>
                </c:pt>
                <c:pt idx="63">
                  <c:v>278.31632653061172</c:v>
                </c:pt>
                <c:pt idx="64">
                  <c:v>287.92517006802711</c:v>
                </c:pt>
                <c:pt idx="65">
                  <c:v>294.04761904761853</c:v>
                </c:pt>
                <c:pt idx="66">
                  <c:v>297.7040816326525</c:v>
                </c:pt>
                <c:pt idx="67">
                  <c:v>307.7380952380949</c:v>
                </c:pt>
                <c:pt idx="68">
                  <c:v>310.45918367346866</c:v>
                </c:pt>
                <c:pt idx="69">
                  <c:v>321.51360544217664</c:v>
                </c:pt>
                <c:pt idx="70">
                  <c:v>334.94897959183601</c:v>
                </c:pt>
                <c:pt idx="71">
                  <c:v>343.87755102040734</c:v>
                </c:pt>
                <c:pt idx="72">
                  <c:v>348.21428571428532</c:v>
                </c:pt>
                <c:pt idx="73">
                  <c:v>354.59183673469295</c:v>
                </c:pt>
                <c:pt idx="74">
                  <c:v>364.28571428571377</c:v>
                </c:pt>
                <c:pt idx="75">
                  <c:v>380.18707482993142</c:v>
                </c:pt>
                <c:pt idx="76">
                  <c:v>396.08843537414901</c:v>
                </c:pt>
                <c:pt idx="77">
                  <c:v>412.07482993197209</c:v>
                </c:pt>
                <c:pt idx="78">
                  <c:v>427.12585034013568</c:v>
                </c:pt>
                <c:pt idx="79">
                  <c:v>430.01700680272023</c:v>
                </c:pt>
                <c:pt idx="80">
                  <c:v>449.14965986394469</c:v>
                </c:pt>
                <c:pt idx="81">
                  <c:v>453.65646258503352</c:v>
                </c:pt>
                <c:pt idx="82">
                  <c:v>461.56462585033927</c:v>
                </c:pt>
                <c:pt idx="83">
                  <c:v>473.63945578231215</c:v>
                </c:pt>
                <c:pt idx="84">
                  <c:v>469.47278911564581</c:v>
                </c:pt>
                <c:pt idx="85">
                  <c:v>492.51700680272046</c:v>
                </c:pt>
                <c:pt idx="86">
                  <c:v>523.89455782312882</c:v>
                </c:pt>
                <c:pt idx="87">
                  <c:v>553.9965986394551</c:v>
                </c:pt>
                <c:pt idx="88">
                  <c:v>588.09523809523705</c:v>
                </c:pt>
                <c:pt idx="89">
                  <c:v>606.63265306122389</c:v>
                </c:pt>
                <c:pt idx="90">
                  <c:v>616.15646258503295</c:v>
                </c:pt>
                <c:pt idx="91">
                  <c:v>627.04081632652958</c:v>
                </c:pt>
                <c:pt idx="92">
                  <c:v>646.76870748299189</c:v>
                </c:pt>
                <c:pt idx="93">
                  <c:v>660.37414965986272</c:v>
                </c:pt>
                <c:pt idx="94">
                  <c:v>691.24149659863872</c:v>
                </c:pt>
                <c:pt idx="95">
                  <c:v>714.28571428571342</c:v>
                </c:pt>
                <c:pt idx="96">
                  <c:v>726.95578231292416</c:v>
                </c:pt>
                <c:pt idx="97">
                  <c:v>731.97278911564524</c:v>
                </c:pt>
                <c:pt idx="98">
                  <c:v>741.34424395513508</c:v>
                </c:pt>
                <c:pt idx="99">
                  <c:v>751.0895323382598</c:v>
                </c:pt>
                <c:pt idx="100">
                  <c:v>761.55380991312461</c:v>
                </c:pt>
                <c:pt idx="101">
                  <c:v>778.70800074988097</c:v>
                </c:pt>
                <c:pt idx="102">
                  <c:v>794.94025127826399</c:v>
                </c:pt>
                <c:pt idx="103">
                  <c:v>810.76545541442988</c:v>
                </c:pt>
                <c:pt idx="104">
                  <c:v>835.99888394965762</c:v>
                </c:pt>
                <c:pt idx="105">
                  <c:v>861.06584753396476</c:v>
                </c:pt>
                <c:pt idx="106">
                  <c:v>879.56662504305109</c:v>
                </c:pt>
                <c:pt idx="107">
                  <c:v>894.17197524785922</c:v>
                </c:pt>
                <c:pt idx="108">
                  <c:v>904.48122514649754</c:v>
                </c:pt>
                <c:pt idx="109">
                  <c:v>893.57980338376763</c:v>
                </c:pt>
                <c:pt idx="110">
                  <c:v>874.06336458720875</c:v>
                </c:pt>
                <c:pt idx="111">
                  <c:v>829.57715791492728</c:v>
                </c:pt>
                <c:pt idx="112">
                  <c:v>783.98775397990448</c:v>
                </c:pt>
                <c:pt idx="113">
                  <c:v>754.90213202707946</c:v>
                </c:pt>
                <c:pt idx="114">
                  <c:v>753.63325624969627</c:v>
                </c:pt>
                <c:pt idx="115">
                  <c:v>773.10556449195713</c:v>
                </c:pt>
                <c:pt idx="116">
                  <c:v>798.34505298276201</c:v>
                </c:pt>
                <c:pt idx="117">
                  <c:v>812.9595448173161</c:v>
                </c:pt>
                <c:pt idx="118">
                  <c:v>816.23338664513574</c:v>
                </c:pt>
                <c:pt idx="119">
                  <c:v>817.16142785913246</c:v>
                </c:pt>
                <c:pt idx="120">
                  <c:v>810.11056460578482</c:v>
                </c:pt>
                <c:pt idx="121">
                  <c:v>806.19565786103601</c:v>
                </c:pt>
                <c:pt idx="122">
                  <c:v>801.90345790431718</c:v>
                </c:pt>
                <c:pt idx="123">
                  <c:v>800.89935031016012</c:v>
                </c:pt>
                <c:pt idx="124">
                  <c:v>800.35507624181378</c:v>
                </c:pt>
                <c:pt idx="125">
                  <c:v>802.26595976413296</c:v>
                </c:pt>
                <c:pt idx="126">
                  <c:v>806.58638692163561</c:v>
                </c:pt>
                <c:pt idx="127">
                  <c:v>805.13554778123103</c:v>
                </c:pt>
                <c:pt idx="128">
                  <c:v>807.97621089993493</c:v>
                </c:pt>
                <c:pt idx="129">
                  <c:v>812.59013550692691</c:v>
                </c:pt>
                <c:pt idx="130">
                  <c:v>819.34125174753808</c:v>
                </c:pt>
                <c:pt idx="131">
                  <c:v>828.73620108592615</c:v>
                </c:pt>
                <c:pt idx="132">
                  <c:v>843.93805425317476</c:v>
                </c:pt>
                <c:pt idx="133">
                  <c:v>864.71509097469163</c:v>
                </c:pt>
                <c:pt idx="134">
                  <c:v>886.12494349901567</c:v>
                </c:pt>
                <c:pt idx="135">
                  <c:v>902.8309724687183</c:v>
                </c:pt>
                <c:pt idx="136">
                  <c:v>915.31113331126551</c:v>
                </c:pt>
                <c:pt idx="137">
                  <c:v>923.03247949013723</c:v>
                </c:pt>
                <c:pt idx="138">
                  <c:v>932.95702364852241</c:v>
                </c:pt>
                <c:pt idx="139">
                  <c:v>952.3355527837856</c:v>
                </c:pt>
                <c:pt idx="140">
                  <c:v>974.83529527117412</c:v>
                </c:pt>
                <c:pt idx="141">
                  <c:v>995.8060965403622</c:v>
                </c:pt>
                <c:pt idx="142">
                  <c:v>1007.8725674766009</c:v>
                </c:pt>
                <c:pt idx="143">
                  <c:v>1016.390641177877</c:v>
                </c:pt>
                <c:pt idx="144">
                  <c:v>1026.7727715756291</c:v>
                </c:pt>
                <c:pt idx="145">
                  <c:v>1039.7046708606561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FE-DA48-9357-F905F9C2937A}"/>
            </c:ext>
          </c:extLst>
        </c:ser>
        <c:ser>
          <c:idx val="1"/>
          <c:order val="1"/>
          <c:tx>
            <c:v>Nominal Rent 1980 = 100</c:v>
          </c:tx>
          <c:marker>
            <c:symbol val="square"/>
            <c:size val="3"/>
          </c:marker>
          <c:cat>
            <c:numRef>
              <c:f>'Rent-Index correl'!$A$4:$A$150</c:f>
              <c:numCache>
                <c:formatCode>dd\-mmm\-yy</c:formatCode>
                <c:ptCount val="147"/>
                <c:pt idx="0">
                  <c:v>29586</c:v>
                </c:pt>
                <c:pt idx="1">
                  <c:v>29676</c:v>
                </c:pt>
                <c:pt idx="2">
                  <c:v>29767</c:v>
                </c:pt>
                <c:pt idx="3">
                  <c:v>29859</c:v>
                </c:pt>
                <c:pt idx="4">
                  <c:v>29951</c:v>
                </c:pt>
                <c:pt idx="5">
                  <c:v>30041</c:v>
                </c:pt>
                <c:pt idx="6">
                  <c:v>30132</c:v>
                </c:pt>
                <c:pt idx="7">
                  <c:v>30224</c:v>
                </c:pt>
                <c:pt idx="8">
                  <c:v>30316</c:v>
                </c:pt>
                <c:pt idx="9">
                  <c:v>30406</c:v>
                </c:pt>
                <c:pt idx="10">
                  <c:v>30497</c:v>
                </c:pt>
                <c:pt idx="11">
                  <c:v>30589</c:v>
                </c:pt>
                <c:pt idx="12">
                  <c:v>30681</c:v>
                </c:pt>
                <c:pt idx="13">
                  <c:v>30772</c:v>
                </c:pt>
                <c:pt idx="14">
                  <c:v>30863</c:v>
                </c:pt>
                <c:pt idx="15">
                  <c:v>30955</c:v>
                </c:pt>
                <c:pt idx="16">
                  <c:v>31047</c:v>
                </c:pt>
                <c:pt idx="17">
                  <c:v>31137</c:v>
                </c:pt>
                <c:pt idx="18">
                  <c:v>31228</c:v>
                </c:pt>
                <c:pt idx="19">
                  <c:v>31320</c:v>
                </c:pt>
                <c:pt idx="20">
                  <c:v>31412</c:v>
                </c:pt>
                <c:pt idx="21">
                  <c:v>31502</c:v>
                </c:pt>
                <c:pt idx="22">
                  <c:v>31593</c:v>
                </c:pt>
                <c:pt idx="23">
                  <c:v>31685</c:v>
                </c:pt>
                <c:pt idx="24">
                  <c:v>31777</c:v>
                </c:pt>
                <c:pt idx="25">
                  <c:v>31867</c:v>
                </c:pt>
                <c:pt idx="26">
                  <c:v>31958</c:v>
                </c:pt>
                <c:pt idx="27">
                  <c:v>32050</c:v>
                </c:pt>
                <c:pt idx="28">
                  <c:v>32142</c:v>
                </c:pt>
                <c:pt idx="29">
                  <c:v>32233</c:v>
                </c:pt>
                <c:pt idx="30">
                  <c:v>32324</c:v>
                </c:pt>
                <c:pt idx="31">
                  <c:v>32416</c:v>
                </c:pt>
                <c:pt idx="32">
                  <c:v>32508</c:v>
                </c:pt>
                <c:pt idx="33">
                  <c:v>32598</c:v>
                </c:pt>
                <c:pt idx="34">
                  <c:v>32689</c:v>
                </c:pt>
                <c:pt idx="35">
                  <c:v>32781</c:v>
                </c:pt>
                <c:pt idx="36">
                  <c:v>32873</c:v>
                </c:pt>
                <c:pt idx="37">
                  <c:v>32963</c:v>
                </c:pt>
                <c:pt idx="38">
                  <c:v>33054</c:v>
                </c:pt>
                <c:pt idx="39">
                  <c:v>33146</c:v>
                </c:pt>
                <c:pt idx="40">
                  <c:v>33238</c:v>
                </c:pt>
                <c:pt idx="41">
                  <c:v>33328</c:v>
                </c:pt>
                <c:pt idx="42">
                  <c:v>33419</c:v>
                </c:pt>
                <c:pt idx="43">
                  <c:v>33511</c:v>
                </c:pt>
                <c:pt idx="44">
                  <c:v>33603</c:v>
                </c:pt>
                <c:pt idx="45">
                  <c:v>33694</c:v>
                </c:pt>
                <c:pt idx="46">
                  <c:v>33785</c:v>
                </c:pt>
                <c:pt idx="47">
                  <c:v>33877</c:v>
                </c:pt>
                <c:pt idx="48">
                  <c:v>33969</c:v>
                </c:pt>
                <c:pt idx="49">
                  <c:v>34059</c:v>
                </c:pt>
                <c:pt idx="50">
                  <c:v>34150</c:v>
                </c:pt>
                <c:pt idx="51">
                  <c:v>34242</c:v>
                </c:pt>
                <c:pt idx="52">
                  <c:v>34334</c:v>
                </c:pt>
                <c:pt idx="53">
                  <c:v>34424</c:v>
                </c:pt>
                <c:pt idx="54">
                  <c:v>34515</c:v>
                </c:pt>
                <c:pt idx="55">
                  <c:v>34607</c:v>
                </c:pt>
                <c:pt idx="56">
                  <c:v>34699</c:v>
                </c:pt>
                <c:pt idx="57">
                  <c:v>34789</c:v>
                </c:pt>
                <c:pt idx="58">
                  <c:v>34880</c:v>
                </c:pt>
                <c:pt idx="59">
                  <c:v>34972</c:v>
                </c:pt>
                <c:pt idx="60">
                  <c:v>35064</c:v>
                </c:pt>
                <c:pt idx="61">
                  <c:v>35155</c:v>
                </c:pt>
                <c:pt idx="62">
                  <c:v>35246</c:v>
                </c:pt>
                <c:pt idx="63">
                  <c:v>35338</c:v>
                </c:pt>
                <c:pt idx="64">
                  <c:v>35430</c:v>
                </c:pt>
                <c:pt idx="65">
                  <c:v>35520</c:v>
                </c:pt>
                <c:pt idx="66">
                  <c:v>35611</c:v>
                </c:pt>
                <c:pt idx="67">
                  <c:v>35703</c:v>
                </c:pt>
                <c:pt idx="68">
                  <c:v>35795</c:v>
                </c:pt>
                <c:pt idx="69">
                  <c:v>35885</c:v>
                </c:pt>
                <c:pt idx="70">
                  <c:v>35976</c:v>
                </c:pt>
                <c:pt idx="71">
                  <c:v>36068</c:v>
                </c:pt>
                <c:pt idx="72">
                  <c:v>36160</c:v>
                </c:pt>
                <c:pt idx="73">
                  <c:v>36250</c:v>
                </c:pt>
                <c:pt idx="74">
                  <c:v>36341</c:v>
                </c:pt>
                <c:pt idx="75">
                  <c:v>36433</c:v>
                </c:pt>
                <c:pt idx="76">
                  <c:v>36525</c:v>
                </c:pt>
                <c:pt idx="77">
                  <c:v>36616</c:v>
                </c:pt>
                <c:pt idx="78">
                  <c:v>36707</c:v>
                </c:pt>
                <c:pt idx="79">
                  <c:v>36799</c:v>
                </c:pt>
                <c:pt idx="80">
                  <c:v>36891</c:v>
                </c:pt>
                <c:pt idx="81">
                  <c:v>36981</c:v>
                </c:pt>
                <c:pt idx="82">
                  <c:v>37072</c:v>
                </c:pt>
                <c:pt idx="83">
                  <c:v>37164</c:v>
                </c:pt>
                <c:pt idx="84">
                  <c:v>37256</c:v>
                </c:pt>
                <c:pt idx="85">
                  <c:v>37346</c:v>
                </c:pt>
                <c:pt idx="86">
                  <c:v>37437</c:v>
                </c:pt>
                <c:pt idx="87">
                  <c:v>37529</c:v>
                </c:pt>
                <c:pt idx="88">
                  <c:v>37621</c:v>
                </c:pt>
                <c:pt idx="89">
                  <c:v>37711</c:v>
                </c:pt>
                <c:pt idx="90">
                  <c:v>37802</c:v>
                </c:pt>
                <c:pt idx="91">
                  <c:v>37894</c:v>
                </c:pt>
                <c:pt idx="92">
                  <c:v>37986</c:v>
                </c:pt>
                <c:pt idx="93">
                  <c:v>38077</c:v>
                </c:pt>
                <c:pt idx="94">
                  <c:v>38168</c:v>
                </c:pt>
                <c:pt idx="95">
                  <c:v>38260</c:v>
                </c:pt>
                <c:pt idx="96">
                  <c:v>38352</c:v>
                </c:pt>
                <c:pt idx="97">
                  <c:v>38442</c:v>
                </c:pt>
                <c:pt idx="98">
                  <c:v>38533</c:v>
                </c:pt>
                <c:pt idx="99">
                  <c:v>38625</c:v>
                </c:pt>
                <c:pt idx="100">
                  <c:v>38717</c:v>
                </c:pt>
                <c:pt idx="101">
                  <c:v>38807</c:v>
                </c:pt>
                <c:pt idx="102">
                  <c:v>38898</c:v>
                </c:pt>
                <c:pt idx="103">
                  <c:v>38990</c:v>
                </c:pt>
                <c:pt idx="104">
                  <c:v>39082</c:v>
                </c:pt>
                <c:pt idx="105">
                  <c:v>39172</c:v>
                </c:pt>
                <c:pt idx="106">
                  <c:v>39263</c:v>
                </c:pt>
                <c:pt idx="107">
                  <c:v>39355</c:v>
                </c:pt>
                <c:pt idx="108">
                  <c:v>39447</c:v>
                </c:pt>
                <c:pt idx="109">
                  <c:v>39538</c:v>
                </c:pt>
                <c:pt idx="110">
                  <c:v>39629</c:v>
                </c:pt>
                <c:pt idx="111">
                  <c:v>39721</c:v>
                </c:pt>
                <c:pt idx="112">
                  <c:v>39813</c:v>
                </c:pt>
                <c:pt idx="113">
                  <c:v>39903</c:v>
                </c:pt>
                <c:pt idx="114">
                  <c:v>39994</c:v>
                </c:pt>
                <c:pt idx="115">
                  <c:v>40086</c:v>
                </c:pt>
                <c:pt idx="116">
                  <c:v>40178</c:v>
                </c:pt>
                <c:pt idx="117">
                  <c:v>40268</c:v>
                </c:pt>
                <c:pt idx="118">
                  <c:v>40359</c:v>
                </c:pt>
                <c:pt idx="119">
                  <c:v>40451</c:v>
                </c:pt>
                <c:pt idx="120">
                  <c:v>40543</c:v>
                </c:pt>
                <c:pt idx="121">
                  <c:v>40633</c:v>
                </c:pt>
                <c:pt idx="122">
                  <c:v>40724</c:v>
                </c:pt>
                <c:pt idx="123">
                  <c:v>40816</c:v>
                </c:pt>
                <c:pt idx="124">
                  <c:v>40908</c:v>
                </c:pt>
                <c:pt idx="125">
                  <c:v>40999</c:v>
                </c:pt>
                <c:pt idx="126">
                  <c:v>41090</c:v>
                </c:pt>
                <c:pt idx="127">
                  <c:v>41182</c:v>
                </c:pt>
                <c:pt idx="128">
                  <c:v>41274</c:v>
                </c:pt>
                <c:pt idx="129">
                  <c:v>41364</c:v>
                </c:pt>
                <c:pt idx="130">
                  <c:v>41455</c:v>
                </c:pt>
                <c:pt idx="131">
                  <c:v>41547</c:v>
                </c:pt>
                <c:pt idx="132">
                  <c:v>41639</c:v>
                </c:pt>
                <c:pt idx="133">
                  <c:v>41729</c:v>
                </c:pt>
                <c:pt idx="134">
                  <c:v>41820</c:v>
                </c:pt>
                <c:pt idx="135">
                  <c:v>41912</c:v>
                </c:pt>
                <c:pt idx="136">
                  <c:v>42004</c:v>
                </c:pt>
                <c:pt idx="137">
                  <c:v>42094</c:v>
                </c:pt>
                <c:pt idx="138">
                  <c:v>42185</c:v>
                </c:pt>
                <c:pt idx="139">
                  <c:v>42277</c:v>
                </c:pt>
                <c:pt idx="140">
                  <c:v>42369</c:v>
                </c:pt>
                <c:pt idx="141">
                  <c:v>42460</c:v>
                </c:pt>
                <c:pt idx="142">
                  <c:v>42551</c:v>
                </c:pt>
                <c:pt idx="143">
                  <c:v>42643</c:v>
                </c:pt>
                <c:pt idx="144">
                  <c:v>42735</c:v>
                </c:pt>
                <c:pt idx="145">
                  <c:v>42825</c:v>
                </c:pt>
                <c:pt idx="146">
                  <c:v>42916</c:v>
                </c:pt>
              </c:numCache>
            </c:numRef>
          </c:cat>
          <c:val>
            <c:numRef>
              <c:f>'Rent-Index correl'!$Y$4:$Y$150</c:f>
              <c:numCache>
                <c:formatCode>#,##0.00</c:formatCode>
                <c:ptCount val="147"/>
                <c:pt idx="0">
                  <c:v>100</c:v>
                </c:pt>
                <c:pt idx="1">
                  <c:v>101.22761353666496</c:v>
                </c:pt>
                <c:pt idx="2">
                  <c:v>109.48057403800942</c:v>
                </c:pt>
                <c:pt idx="3">
                  <c:v>112.1811166441147</c:v>
                </c:pt>
                <c:pt idx="4">
                  <c:v>120.03391372240957</c:v>
                </c:pt>
                <c:pt idx="5">
                  <c:v>123.07891939078144</c:v>
                </c:pt>
                <c:pt idx="6">
                  <c:v>125.11876239730265</c:v>
                </c:pt>
                <c:pt idx="7">
                  <c:v>126.20634476150829</c:v>
                </c:pt>
                <c:pt idx="8">
                  <c:v>124.46323578794316</c:v>
                </c:pt>
                <c:pt idx="9">
                  <c:v>123.72401247728892</c:v>
                </c:pt>
                <c:pt idx="10">
                  <c:v>124.87310802850449</c:v>
                </c:pt>
                <c:pt idx="11">
                  <c:v>129.84486079248057</c:v>
                </c:pt>
                <c:pt idx="12">
                  <c:v>132.81234231818948</c:v>
                </c:pt>
                <c:pt idx="13">
                  <c:v>135.62695952055856</c:v>
                </c:pt>
                <c:pt idx="14">
                  <c:v>134.55831951937708</c:v>
                </c:pt>
                <c:pt idx="15">
                  <c:v>141.3100413588086</c:v>
                </c:pt>
                <c:pt idx="16">
                  <c:v>146.70627226495589</c:v>
                </c:pt>
                <c:pt idx="17">
                  <c:v>149.97506149006344</c:v>
                </c:pt>
                <c:pt idx="18">
                  <c:v>158.54323553767424</c:v>
                </c:pt>
                <c:pt idx="19">
                  <c:v>160.69074752203335</c:v>
                </c:pt>
                <c:pt idx="20">
                  <c:v>160.44333414746529</c:v>
                </c:pt>
                <c:pt idx="21">
                  <c:v>164.11300883536313</c:v>
                </c:pt>
                <c:pt idx="22">
                  <c:v>164.82970526099493</c:v>
                </c:pt>
                <c:pt idx="23">
                  <c:v>164.90387699198271</c:v>
                </c:pt>
                <c:pt idx="24">
                  <c:v>171.87718262290846</c:v>
                </c:pt>
                <c:pt idx="25">
                  <c:v>177.5188790141099</c:v>
                </c:pt>
                <c:pt idx="26">
                  <c:v>176.93339129387019</c:v>
                </c:pt>
                <c:pt idx="27">
                  <c:v>180.16429700228468</c:v>
                </c:pt>
                <c:pt idx="28">
                  <c:v>183.85109267065684</c:v>
                </c:pt>
                <c:pt idx="29">
                  <c:v>187.62067477228751</c:v>
                </c:pt>
                <c:pt idx="30">
                  <c:v>190.27181259352639</c:v>
                </c:pt>
                <c:pt idx="31">
                  <c:v>194.36158417268967</c:v>
                </c:pt>
                <c:pt idx="32">
                  <c:v>199.08456409607311</c:v>
                </c:pt>
                <c:pt idx="33">
                  <c:v>203.10718069091845</c:v>
                </c:pt>
                <c:pt idx="34">
                  <c:v>208.32353604844184</c:v>
                </c:pt>
                <c:pt idx="35">
                  <c:v>212.5329029027526</c:v>
                </c:pt>
                <c:pt idx="36">
                  <c:v>218.04300745123436</c:v>
                </c:pt>
                <c:pt idx="37">
                  <c:v>223.5891444498439</c:v>
                </c:pt>
                <c:pt idx="38">
                  <c:v>232.38314425450537</c:v>
                </c:pt>
                <c:pt idx="39">
                  <c:v>240.92247505730421</c:v>
                </c:pt>
                <c:pt idx="40">
                  <c:v>246.80914194937631</c:v>
                </c:pt>
                <c:pt idx="41">
                  <c:v>252.61884235694313</c:v>
                </c:pt>
                <c:pt idx="42">
                  <c:v>264.20590118114012</c:v>
                </c:pt>
                <c:pt idx="43">
                  <c:v>269.06613079149588</c:v>
                </c:pt>
                <c:pt idx="44">
                  <c:v>274.30253153873133</c:v>
                </c:pt>
                <c:pt idx="45">
                  <c:v>280.65984579090275</c:v>
                </c:pt>
                <c:pt idx="46">
                  <c:v>286.39031333578185</c:v>
                </c:pt>
                <c:pt idx="47">
                  <c:v>291.28782816299776</c:v>
                </c:pt>
                <c:pt idx="48">
                  <c:v>297.65879798977534</c:v>
                </c:pt>
                <c:pt idx="49">
                  <c:v>301.8099111211946</c:v>
                </c:pt>
                <c:pt idx="50">
                  <c:v>309.11268531899412</c:v>
                </c:pt>
                <c:pt idx="51">
                  <c:v>314.38567282647841</c:v>
                </c:pt>
                <c:pt idx="52">
                  <c:v>319.44242846879393</c:v>
                </c:pt>
                <c:pt idx="53">
                  <c:v>323.00444085188269</c:v>
                </c:pt>
                <c:pt idx="54">
                  <c:v>326.18879183443596</c:v>
                </c:pt>
                <c:pt idx="55">
                  <c:v>330.6864149144061</c:v>
                </c:pt>
                <c:pt idx="56">
                  <c:v>334.44115944758101</c:v>
                </c:pt>
                <c:pt idx="57">
                  <c:v>338.39073152012031</c:v>
                </c:pt>
                <c:pt idx="58">
                  <c:v>345.70508603813704</c:v>
                </c:pt>
                <c:pt idx="59">
                  <c:v>350.2267250682807</c:v>
                </c:pt>
                <c:pt idx="60">
                  <c:v>354.07543258325001</c:v>
                </c:pt>
                <c:pt idx="61">
                  <c:v>357.96322263705213</c:v>
                </c:pt>
                <c:pt idx="62">
                  <c:v>360.16193055642287</c:v>
                </c:pt>
                <c:pt idx="63">
                  <c:v>364.77163504174592</c:v>
                </c:pt>
                <c:pt idx="64">
                  <c:v>368.05597411915045</c:v>
                </c:pt>
                <c:pt idx="65">
                  <c:v>371.59005790455018</c:v>
                </c:pt>
                <c:pt idx="66">
                  <c:v>372.25608330392902</c:v>
                </c:pt>
                <c:pt idx="67">
                  <c:v>375.46241752084268</c:v>
                </c:pt>
                <c:pt idx="68">
                  <c:v>379.10057956505375</c:v>
                </c:pt>
                <c:pt idx="69">
                  <c:v>382.20076547041282</c:v>
                </c:pt>
                <c:pt idx="70">
                  <c:v>383.32133373975387</c:v>
                </c:pt>
                <c:pt idx="71">
                  <c:v>387.13062631632988</c:v>
                </c:pt>
                <c:pt idx="72">
                  <c:v>390.9914158258706</c:v>
                </c:pt>
                <c:pt idx="73">
                  <c:v>393.22995621790608</c:v>
                </c:pt>
                <c:pt idx="74">
                  <c:v>395.59047509281078</c:v>
                </c:pt>
                <c:pt idx="75">
                  <c:v>398.75102326042412</c:v>
                </c:pt>
                <c:pt idx="76">
                  <c:v>401.91354772696013</c:v>
                </c:pt>
                <c:pt idx="77">
                  <c:v>405.28150370460054</c:v>
                </c:pt>
                <c:pt idx="78">
                  <c:v>408.0196005008462</c:v>
                </c:pt>
                <c:pt idx="79">
                  <c:v>412.13266057850547</c:v>
                </c:pt>
                <c:pt idx="80">
                  <c:v>415.54645395968606</c:v>
                </c:pt>
                <c:pt idx="81">
                  <c:v>418.58514569763912</c:v>
                </c:pt>
                <c:pt idx="82">
                  <c:v>423.2367934874473</c:v>
                </c:pt>
                <c:pt idx="83">
                  <c:v>425.88008560781054</c:v>
                </c:pt>
                <c:pt idx="84">
                  <c:v>428.20639301406766</c:v>
                </c:pt>
                <c:pt idx="85">
                  <c:v>431.30059167683771</c:v>
                </c:pt>
                <c:pt idx="86">
                  <c:v>434.82010523346509</c:v>
                </c:pt>
                <c:pt idx="87">
                  <c:v>436.3440911420941</c:v>
                </c:pt>
                <c:pt idx="88">
                  <c:v>438.67857979270315</c:v>
                </c:pt>
                <c:pt idx="89">
                  <c:v>440.13801261295936</c:v>
                </c:pt>
                <c:pt idx="90">
                  <c:v>439.40665663517098</c:v>
                </c:pt>
                <c:pt idx="91">
                  <c:v>442.33969872734758</c:v>
                </c:pt>
                <c:pt idx="92">
                  <c:v>444.50170000934435</c:v>
                </c:pt>
                <c:pt idx="93">
                  <c:v>446.9542054276485</c:v>
                </c:pt>
                <c:pt idx="94">
                  <c:v>448.85416918636639</c:v>
                </c:pt>
                <c:pt idx="95">
                  <c:v>452.30963741937938</c:v>
                </c:pt>
                <c:pt idx="96">
                  <c:v>457.04099903233589</c:v>
                </c:pt>
                <c:pt idx="97">
                  <c:v>460.85018744050075</c:v>
                </c:pt>
                <c:pt idx="98">
                  <c:v>465.97852357688635</c:v>
                </c:pt>
                <c:pt idx="99">
                  <c:v>469.73836686140561</c:v>
                </c:pt>
                <c:pt idx="100">
                  <c:v>472.40557075846385</c:v>
                </c:pt>
                <c:pt idx="101">
                  <c:v>475.75676066990565</c:v>
                </c:pt>
                <c:pt idx="102">
                  <c:v>479.64705182946517</c:v>
                </c:pt>
                <c:pt idx="103">
                  <c:v>484.1557895972951</c:v>
                </c:pt>
                <c:pt idx="104">
                  <c:v>487.16837033396337</c:v>
                </c:pt>
                <c:pt idx="105">
                  <c:v>491.0411805523874</c:v>
                </c:pt>
                <c:pt idx="106">
                  <c:v>494.8999450527225</c:v>
                </c:pt>
                <c:pt idx="107">
                  <c:v>498.66133370740801</c:v>
                </c:pt>
                <c:pt idx="108">
                  <c:v>502.91012635019916</c:v>
                </c:pt>
                <c:pt idx="109">
                  <c:v>507.30439729255903</c:v>
                </c:pt>
                <c:pt idx="110">
                  <c:v>512.00469279413699</c:v>
                </c:pt>
                <c:pt idx="111">
                  <c:v>514.19118392693576</c:v>
                </c:pt>
                <c:pt idx="112">
                  <c:v>520.65302093080311</c:v>
                </c:pt>
                <c:pt idx="113">
                  <c:v>521.57245636711309</c:v>
                </c:pt>
                <c:pt idx="114">
                  <c:v>520.42330971902243</c:v>
                </c:pt>
                <c:pt idx="115">
                  <c:v>523.9045760363631</c:v>
                </c:pt>
                <c:pt idx="116">
                  <c:v>525.81423314721269</c:v>
                </c:pt>
                <c:pt idx="117">
                  <c:v>527.59525558893665</c:v>
                </c:pt>
                <c:pt idx="118">
                  <c:v>529.25707796994402</c:v>
                </c:pt>
                <c:pt idx="119">
                  <c:v>530.33324016933625</c:v>
                </c:pt>
                <c:pt idx="120">
                  <c:v>533.60853653764786</c:v>
                </c:pt>
                <c:pt idx="121">
                  <c:v>537.54049634151841</c:v>
                </c:pt>
                <c:pt idx="122">
                  <c:v>541.2617482381919</c:v>
                </c:pt>
                <c:pt idx="123">
                  <c:v>546.01896519541026</c:v>
                </c:pt>
                <c:pt idx="124">
                  <c:v>549.08299569227972</c:v>
                </c:pt>
                <c:pt idx="125">
                  <c:v>553.53221009884294</c:v>
                </c:pt>
                <c:pt idx="126">
                  <c:v>559.55068411120521</c:v>
                </c:pt>
                <c:pt idx="127">
                  <c:v>564.31847681541512</c:v>
                </c:pt>
                <c:pt idx="128">
                  <c:v>568.79858848158301</c:v>
                </c:pt>
                <c:pt idx="129">
                  <c:v>571.27204642378729</c:v>
                </c:pt>
                <c:pt idx="130">
                  <c:v>573.79011388814922</c:v>
                </c:pt>
                <c:pt idx="131">
                  <c:v>577.47989016867848</c:v>
                </c:pt>
                <c:pt idx="132">
                  <c:v>579.5959772757069</c:v>
                </c:pt>
                <c:pt idx="133">
                  <c:v>582.59549018405096</c:v>
                </c:pt>
                <c:pt idx="134">
                  <c:v>587.31145554200464</c:v>
                </c:pt>
                <c:pt idx="135">
                  <c:v>591.312108012365</c:v>
                </c:pt>
                <c:pt idx="136">
                  <c:v>594.6349801270427</c:v>
                </c:pt>
                <c:pt idx="137">
                  <c:v>598.94756061497185</c:v>
                </c:pt>
                <c:pt idx="138">
                  <c:v>603.62289184551662</c:v>
                </c:pt>
                <c:pt idx="139">
                  <c:v>608.4271757564959</c:v>
                </c:pt>
                <c:pt idx="140">
                  <c:v>612.70962600350811</c:v>
                </c:pt>
                <c:pt idx="141">
                  <c:v>615.90873345451519</c:v>
                </c:pt>
                <c:pt idx="142">
                  <c:v>614.87736344483437</c:v>
                </c:pt>
                <c:pt idx="143">
                  <c:v>616.22510195166865</c:v>
                </c:pt>
                <c:pt idx="144">
                  <c:v>618.69997541907344</c:v>
                </c:pt>
                <c:pt idx="145">
                  <c:v>623.27517837659207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FE-DA48-9357-F905F9C2937A}"/>
            </c:ext>
          </c:extLst>
        </c:ser>
        <c:dLbls/>
        <c:marker val="1"/>
        <c:axId val="54360704"/>
        <c:axId val="54980992"/>
      </c:lineChart>
      <c:lineChart>
        <c:grouping val="standard"/>
        <c:ser>
          <c:idx val="2"/>
          <c:order val="2"/>
          <c:tx>
            <c:v>Yield: average = 5%</c:v>
          </c:tx>
          <c:marker>
            <c:symbol val="triangle"/>
            <c:size val="3"/>
          </c:marker>
          <c:val>
            <c:numRef>
              <c:f>'Rent-Index correl'!$AA$4:$AA$150</c:f>
              <c:numCache>
                <c:formatCode>0.0000</c:formatCode>
                <c:ptCount val="147"/>
                <c:pt idx="0">
                  <c:v>5.5849922746026251E-2</c:v>
                </c:pt>
                <c:pt idx="1">
                  <c:v>5.5776677596023089E-2</c:v>
                </c:pt>
                <c:pt idx="2">
                  <c:v>5.9133473389827253E-2</c:v>
                </c:pt>
                <c:pt idx="3">
                  <c:v>6.0492616395803271E-2</c:v>
                </c:pt>
                <c:pt idx="4">
                  <c:v>6.5317054967361579E-2</c:v>
                </c:pt>
                <c:pt idx="5">
                  <c:v>6.7873744854879445E-2</c:v>
                </c:pt>
                <c:pt idx="6">
                  <c:v>6.6648328464121193E-2</c:v>
                </c:pt>
                <c:pt idx="7">
                  <c:v>6.6526250204386933E-2</c:v>
                </c:pt>
                <c:pt idx="8">
                  <c:v>6.3964665365328924E-2</c:v>
                </c:pt>
                <c:pt idx="9">
                  <c:v>6.1052835533385121E-2</c:v>
                </c:pt>
                <c:pt idx="10">
                  <c:v>6.004102812052016E-2</c:v>
                </c:pt>
                <c:pt idx="11">
                  <c:v>6.0741785772170973E-2</c:v>
                </c:pt>
                <c:pt idx="12">
                  <c:v>6.1000345821196338E-2</c:v>
                </c:pt>
                <c:pt idx="13">
                  <c:v>6.1054915207168971E-2</c:v>
                </c:pt>
                <c:pt idx="14">
                  <c:v>5.9234077600475825E-2</c:v>
                </c:pt>
                <c:pt idx="15">
                  <c:v>6.0661268982468208E-2</c:v>
                </c:pt>
                <c:pt idx="16">
                  <c:v>6.1569303204407663E-2</c:v>
                </c:pt>
                <c:pt idx="17">
                  <c:v>6.2107745418079903E-2</c:v>
                </c:pt>
                <c:pt idx="18">
                  <c:v>6.3844524151199025E-2</c:v>
                </c:pt>
                <c:pt idx="19">
                  <c:v>6.4119619818260087E-2</c:v>
                </c:pt>
                <c:pt idx="20">
                  <c:v>6.1588775178766514E-2</c:v>
                </c:pt>
                <c:pt idx="21">
                  <c:v>6.0828791565043949E-2</c:v>
                </c:pt>
                <c:pt idx="22">
                  <c:v>5.8868592358729613E-2</c:v>
                </c:pt>
                <c:pt idx="23">
                  <c:v>5.7124502624759474E-2</c:v>
                </c:pt>
                <c:pt idx="24">
                  <c:v>5.7625364924154356E-2</c:v>
                </c:pt>
                <c:pt idx="25">
                  <c:v>5.687489189456342E-2</c:v>
                </c:pt>
                <c:pt idx="26">
                  <c:v>5.4583834158324039E-2</c:v>
                </c:pt>
                <c:pt idx="27">
                  <c:v>5.3737977263140953E-2</c:v>
                </c:pt>
                <c:pt idx="28">
                  <c:v>5.1625692702762578E-2</c:v>
                </c:pt>
                <c:pt idx="29">
                  <c:v>4.9688846069795761E-2</c:v>
                </c:pt>
                <c:pt idx="30">
                  <c:v>4.7734756516789781E-2</c:v>
                </c:pt>
                <c:pt idx="31">
                  <c:v>4.376267893708554E-2</c:v>
                </c:pt>
                <c:pt idx="32">
                  <c:v>4.2057820678796438E-2</c:v>
                </c:pt>
                <c:pt idx="33">
                  <c:v>4.1377108971722004E-2</c:v>
                </c:pt>
                <c:pt idx="34">
                  <c:v>4.1064188451121787E-2</c:v>
                </c:pt>
                <c:pt idx="35">
                  <c:v>4.1262361042667381E-2</c:v>
                </c:pt>
                <c:pt idx="36">
                  <c:v>4.2877118870778837E-2</c:v>
                </c:pt>
                <c:pt idx="37">
                  <c:v>4.4312689374121049E-2</c:v>
                </c:pt>
                <c:pt idx="38">
                  <c:v>4.6547151110744658E-2</c:v>
                </c:pt>
                <c:pt idx="39">
                  <c:v>4.8390427843439478E-2</c:v>
                </c:pt>
                <c:pt idx="40">
                  <c:v>4.9801239007071008E-2</c:v>
                </c:pt>
                <c:pt idx="41">
                  <c:v>5.1146367348567263E-2</c:v>
                </c:pt>
                <c:pt idx="42">
                  <c:v>5.3757478017140238E-2</c:v>
                </c:pt>
                <c:pt idx="43">
                  <c:v>5.4831310577393877E-2</c:v>
                </c:pt>
                <c:pt idx="44">
                  <c:v>5.5673843108410601E-2</c:v>
                </c:pt>
                <c:pt idx="45">
                  <c:v>5.7461349468429845E-2</c:v>
                </c:pt>
                <c:pt idx="46">
                  <c:v>6.0153422465673512E-2</c:v>
                </c:pt>
                <c:pt idx="47">
                  <c:v>6.2156080490315721E-2</c:v>
                </c:pt>
                <c:pt idx="48">
                  <c:v>6.5080172256814672E-2</c:v>
                </c:pt>
                <c:pt idx="49">
                  <c:v>6.5313762170813958E-2</c:v>
                </c:pt>
                <c:pt idx="50">
                  <c:v>6.6499736140130591E-2</c:v>
                </c:pt>
                <c:pt idx="51">
                  <c:v>6.7369320309376868E-2</c:v>
                </c:pt>
                <c:pt idx="52">
                  <c:v>6.8721984616113355E-2</c:v>
                </c:pt>
                <c:pt idx="53">
                  <c:v>6.8412683418911505E-2</c:v>
                </c:pt>
                <c:pt idx="54">
                  <c:v>6.8381486555051926E-2</c:v>
                </c:pt>
                <c:pt idx="55">
                  <c:v>6.9280132101846595E-2</c:v>
                </c:pt>
                <c:pt idx="56">
                  <c:v>6.9468473092501259E-2</c:v>
                </c:pt>
                <c:pt idx="57">
                  <c:v>7.0579031905122894E-2</c:v>
                </c:pt>
                <c:pt idx="58">
                  <c:v>7.1649543582867445E-2</c:v>
                </c:pt>
                <c:pt idx="59">
                  <c:v>7.311735344393186E-2</c:v>
                </c:pt>
                <c:pt idx="60">
                  <c:v>7.3756741560112582E-2</c:v>
                </c:pt>
                <c:pt idx="61">
                  <c:v>7.3060437403085363E-2</c:v>
                </c:pt>
                <c:pt idx="62">
                  <c:v>7.3899590169383994E-2</c:v>
                </c:pt>
                <c:pt idx="63">
                  <c:v>7.3198967128442774E-2</c:v>
                </c:pt>
                <c:pt idx="64">
                  <c:v>7.1393194682879996E-2</c:v>
                </c:pt>
                <c:pt idx="65">
                  <c:v>7.0577942764432758E-2</c:v>
                </c:pt>
                <c:pt idx="66">
                  <c:v>6.983603778706951E-2</c:v>
                </c:pt>
                <c:pt idx="67">
                  <c:v>6.8140887777807677E-2</c:v>
                </c:pt>
                <c:pt idx="68">
                  <c:v>6.8198137452911881E-2</c:v>
                </c:pt>
                <c:pt idx="69">
                  <c:v>6.6391850496148444E-2</c:v>
                </c:pt>
                <c:pt idx="70">
                  <c:v>6.3915605601656253E-2</c:v>
                </c:pt>
                <c:pt idx="71">
                  <c:v>6.2874751516142663E-2</c:v>
                </c:pt>
                <c:pt idx="72">
                  <c:v>6.2710926185698568E-2</c:v>
                </c:pt>
                <c:pt idx="73">
                  <c:v>6.1935612727106563E-2</c:v>
                </c:pt>
                <c:pt idx="74">
                  <c:v>6.0649365612149543E-2</c:v>
                </c:pt>
                <c:pt idx="75">
                  <c:v>5.8576988325959554E-2</c:v>
                </c:pt>
                <c:pt idx="76">
                  <c:v>5.6671284961724661E-2</c:v>
                </c:pt>
                <c:pt idx="77">
                  <c:v>5.49291998155578E-2</c:v>
                </c:pt>
                <c:pt idx="78">
                  <c:v>5.3351636639856745E-2</c:v>
                </c:pt>
                <c:pt idx="79">
                  <c:v>5.3527132393123254E-2</c:v>
                </c:pt>
                <c:pt idx="80">
                  <c:v>5.1671501561559245E-2</c:v>
                </c:pt>
                <c:pt idx="81">
                  <c:v>5.1532271615033633E-2</c:v>
                </c:pt>
                <c:pt idx="82">
                  <c:v>5.1212204956135994E-2</c:v>
                </c:pt>
                <c:pt idx="83">
                  <c:v>5.0218303373778007E-2</c:v>
                </c:pt>
                <c:pt idx="84">
                  <c:v>5.0940745712312517E-2</c:v>
                </c:pt>
                <c:pt idx="85">
                  <c:v>4.8908168434304199E-2</c:v>
                </c:pt>
                <c:pt idx="86">
                  <c:v>4.6354116344737323E-2</c:v>
                </c:pt>
                <c:pt idx="87">
                  <c:v>4.3989049464960739E-2</c:v>
                </c:pt>
                <c:pt idx="88">
                  <c:v>4.1660199241047732E-2</c:v>
                </c:pt>
                <c:pt idx="89">
                  <c:v>4.0521514755227694E-2</c:v>
                </c:pt>
                <c:pt idx="90">
                  <c:v>3.9828889766415805E-2</c:v>
                </c:pt>
                <c:pt idx="91">
                  <c:v>3.9398771751659026E-2</c:v>
                </c:pt>
                <c:pt idx="92">
                  <c:v>3.8383714794445356E-2</c:v>
                </c:pt>
                <c:pt idx="93">
                  <c:v>3.7800325553329149E-2</c:v>
                </c:pt>
                <c:pt idx="94">
                  <c:v>3.626586481952207E-2</c:v>
                </c:pt>
                <c:pt idx="95">
                  <c:v>3.5366041630017719E-2</c:v>
                </c:pt>
                <c:pt idx="96">
                  <c:v>3.5113145955739666E-2</c:v>
                </c:pt>
                <c:pt idx="97">
                  <c:v>3.5163120472197273E-2</c:v>
                </c:pt>
                <c:pt idx="98">
                  <c:v>3.5104966087322116E-2</c:v>
                </c:pt>
                <c:pt idx="99">
                  <c:v>3.4929060212543273E-2</c:v>
                </c:pt>
                <c:pt idx="100">
                  <c:v>3.4644714908146045E-2</c:v>
                </c:pt>
                <c:pt idx="101">
                  <c:v>3.4121876626060837E-2</c:v>
                </c:pt>
                <c:pt idx="102">
                  <c:v>3.3698445571172637E-2</c:v>
                </c:pt>
                <c:pt idx="103">
                  <c:v>3.3351277197951786E-2</c:v>
                </c:pt>
                <c:pt idx="104">
                  <c:v>3.2545875801788512E-2</c:v>
                </c:pt>
                <c:pt idx="105">
                  <c:v>3.1849610662774079E-2</c:v>
                </c:pt>
                <c:pt idx="106">
                  <c:v>3.1424707249270989E-2</c:v>
                </c:pt>
                <c:pt idx="107">
                  <c:v>3.1146354096223204E-2</c:v>
                </c:pt>
                <c:pt idx="108">
                  <c:v>3.1053703409159913E-2</c:v>
                </c:pt>
                <c:pt idx="109">
                  <c:v>3.1707197600280401E-2</c:v>
                </c:pt>
                <c:pt idx="110">
                  <c:v>3.2715502899106325E-2</c:v>
                </c:pt>
                <c:pt idx="111">
                  <c:v>3.4617078863630073E-2</c:v>
                </c:pt>
                <c:pt idx="112">
                  <c:v>3.7090414804127024E-2</c:v>
                </c:pt>
                <c:pt idx="113">
                  <c:v>3.8587493873329645E-2</c:v>
                </c:pt>
                <c:pt idx="114">
                  <c:v>3.8567302334397757E-2</c:v>
                </c:pt>
                <c:pt idx="115">
                  <c:v>3.7847392958746347E-2</c:v>
                </c:pt>
                <c:pt idx="116">
                  <c:v>3.6784450771397158E-2</c:v>
                </c:pt>
                <c:pt idx="117">
                  <c:v>3.6245535775625295E-2</c:v>
                </c:pt>
                <c:pt idx="118">
                  <c:v>3.6213866525236824E-2</c:v>
                </c:pt>
                <c:pt idx="119">
                  <c:v>3.6246290492082722E-2</c:v>
                </c:pt>
                <c:pt idx="120">
                  <c:v>3.6787565604393738E-2</c:v>
                </c:pt>
                <c:pt idx="121">
                  <c:v>3.7238596984243783E-2</c:v>
                </c:pt>
                <c:pt idx="122">
                  <c:v>3.7697090000688202E-2</c:v>
                </c:pt>
                <c:pt idx="123">
                  <c:v>3.8076091599049455E-2</c:v>
                </c:pt>
                <c:pt idx="124">
                  <c:v>3.8315797326567085E-2</c:v>
                </c:pt>
                <c:pt idx="125">
                  <c:v>3.853426758944941E-2</c:v>
                </c:pt>
                <c:pt idx="126">
                  <c:v>3.8744594487103767E-2</c:v>
                </c:pt>
                <c:pt idx="127">
                  <c:v>3.9145139499988747E-2</c:v>
                </c:pt>
                <c:pt idx="128">
                  <c:v>3.9317193744308726E-2</c:v>
                </c:pt>
                <c:pt idx="129">
                  <c:v>3.926395148746039E-2</c:v>
                </c:pt>
                <c:pt idx="130">
                  <c:v>3.9112071392398348E-2</c:v>
                </c:pt>
                <c:pt idx="131">
                  <c:v>3.8917338486050279E-2</c:v>
                </c:pt>
                <c:pt idx="132">
                  <c:v>3.8356358492924361E-2</c:v>
                </c:pt>
                <c:pt idx="133">
                  <c:v>3.7628478395452053E-2</c:v>
                </c:pt>
                <c:pt idx="134">
                  <c:v>3.7016562574523251E-2</c:v>
                </c:pt>
                <c:pt idx="135">
                  <c:v>3.6579090171194553E-2</c:v>
                </c:pt>
                <c:pt idx="136">
                  <c:v>3.6283091610649638E-2</c:v>
                </c:pt>
                <c:pt idx="137">
                  <c:v>3.6240517785186437E-2</c:v>
                </c:pt>
                <c:pt idx="138">
                  <c:v>3.61348819107081E-2</c:v>
                </c:pt>
                <c:pt idx="139">
                  <c:v>3.5681342215203478E-2</c:v>
                </c:pt>
                <c:pt idx="140">
                  <c:v>3.5103145571399832E-2</c:v>
                </c:pt>
                <c:pt idx="141">
                  <c:v>3.4543326558799894E-2</c:v>
                </c:pt>
                <c:pt idx="142">
                  <c:v>3.4072614291559805E-2</c:v>
                </c:pt>
                <c:pt idx="143">
                  <c:v>3.3861118888578713E-2</c:v>
                </c:pt>
                <c:pt idx="144">
                  <c:v>3.3653352315818029E-2</c:v>
                </c:pt>
                <c:pt idx="145">
                  <c:v>3.3480536865370794E-2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FE-DA48-9357-F905F9C2937A}"/>
            </c:ext>
          </c:extLst>
        </c:ser>
        <c:dLbls/>
        <c:marker val="1"/>
        <c:axId val="54984064"/>
        <c:axId val="54982528"/>
      </c:lineChart>
      <c:dateAx>
        <c:axId val="54360704"/>
        <c:scaling>
          <c:orientation val="minMax"/>
        </c:scaling>
        <c:axPos val="b"/>
        <c:numFmt formatCode="yyyy" sourceLinked="0"/>
        <c:tickLblPos val="nextTo"/>
        <c:crossAx val="54980992"/>
        <c:crosses val="autoZero"/>
        <c:auto val="1"/>
        <c:lblOffset val="100"/>
        <c:baseTimeUnit val="months"/>
      </c:dateAx>
      <c:valAx>
        <c:axId val="54980992"/>
        <c:scaling>
          <c:orientation val="minMax"/>
        </c:scaling>
        <c:axPos val="l"/>
        <c:majorGridlines/>
        <c:numFmt formatCode="#,##0" sourceLinked="0"/>
        <c:tickLblPos val="nextTo"/>
        <c:crossAx val="54360704"/>
        <c:crosses val="autoZero"/>
        <c:crossBetween val="between"/>
      </c:valAx>
      <c:valAx>
        <c:axId val="54982528"/>
        <c:scaling>
          <c:orientation val="minMax"/>
        </c:scaling>
        <c:axPos val="r"/>
        <c:numFmt formatCode="0.0000" sourceLinked="1"/>
        <c:tickLblPos val="nextTo"/>
        <c:crossAx val="54984064"/>
        <c:crosses val="max"/>
        <c:crossBetween val="between"/>
      </c:valAx>
      <c:catAx>
        <c:axId val="54984064"/>
        <c:scaling>
          <c:orientation val="minMax"/>
        </c:scaling>
        <c:delete val="1"/>
        <c:axPos val="b"/>
        <c:tickLblPos val="none"/>
        <c:crossAx val="54982528"/>
        <c:crosses val="autoZero"/>
        <c:auto val="1"/>
        <c:lblAlgn val="ctr"/>
        <c:lblOffset val="100"/>
      </c:catAx>
    </c:plotArea>
    <c:legend>
      <c:legendPos val="t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Term structure of total</a:t>
            </a:r>
            <a:r>
              <a:rPr lang="en-GB" baseline="0"/>
              <a:t> volatility</a:t>
            </a:r>
            <a:endParaRPr lang="en-GB"/>
          </a:p>
        </c:rich>
      </c:tx>
    </c:title>
    <c:plotArea>
      <c:layout/>
      <c:lineChart>
        <c:grouping val="standard"/>
        <c:ser>
          <c:idx val="0"/>
          <c:order val="0"/>
          <c:tx>
            <c:v>Total vol</c:v>
          </c:tx>
          <c:marker>
            <c:symbol val="diamond"/>
            <c:size val="3"/>
          </c:marker>
          <c:val>
            <c:numRef>
              <c:f>'Master spreadsheet'!$B$137:$B$186</c:f>
              <c:numCache>
                <c:formatCode>0.0000%</c:formatCode>
                <c:ptCount val="50"/>
                <c:pt idx="0">
                  <c:v>9.9513701491821677E-2</c:v>
                </c:pt>
                <c:pt idx="1">
                  <c:v>0.10076517372521841</c:v>
                </c:pt>
                <c:pt idx="2">
                  <c:v>0.10235687741334322</c:v>
                </c:pt>
                <c:pt idx="3">
                  <c:v>0.1042732330869891</c:v>
                </c:pt>
                <c:pt idx="4">
                  <c:v>0.10649671633286924</c:v>
                </c:pt>
                <c:pt idx="5">
                  <c:v>0.10900853502189789</c:v>
                </c:pt>
                <c:pt idx="6">
                  <c:v>0.11178925481558472</c:v>
                </c:pt>
                <c:pt idx="7">
                  <c:v>0.11481934045923528</c:v>
                </c:pt>
                <c:pt idx="8">
                  <c:v>0.11807959629601765</c:v>
                </c:pt>
                <c:pt idx="9">
                  <c:v>0.12155150285386807</c:v>
                </c:pt>
                <c:pt idx="10">
                  <c:v>0.12521745604069726</c:v>
                </c:pt>
                <c:pt idx="11">
                  <c:v>0.12906092133268177</c:v>
                </c:pt>
                <c:pt idx="12">
                  <c:v>0.13306651795190277</c:v>
                </c:pt>
                <c:pt idx="13">
                  <c:v>0.13722004828418521</c:v>
                </c:pt>
                <c:pt idx="14">
                  <c:v>0.14150848656194032</c:v>
                </c:pt>
                <c:pt idx="15">
                  <c:v>0.14591993884885723</c:v>
                </c:pt>
                <c:pt idx="16">
                  <c:v>0.15044358412682241</c:v>
                </c:pt>
                <c:pt idx="17">
                  <c:v>0.15506960412299056</c:v>
                </c:pt>
                <c:pt idx="18">
                  <c:v>0.15978910759956202</c:v>
                </c:pt>
                <c:pt idx="19">
                  <c:v>0.16459405323016521</c:v>
                </c:pt>
                <c:pt idx="20">
                  <c:v>0.16947717391044489</c:v>
                </c:pt>
                <c:pt idx="21">
                  <c:v>0.1744319043675055</c:v>
                </c:pt>
                <c:pt idx="22">
                  <c:v>0.17945231319920241</c:v>
                </c:pt>
                <c:pt idx="23">
                  <c:v>0.1845330399426654</c:v>
                </c:pt>
                <c:pt idx="24">
                  <c:v>0.18966923739785729</c:v>
                </c:pt>
                <c:pt idx="25">
                  <c:v>0.19485651917848373</c:v>
                </c:pt>
                <c:pt idx="26">
                  <c:v>0.20009091229811393</c:v>
                </c:pt>
                <c:pt idx="27">
                  <c:v>0.20536881449941446</c:v>
                </c:pt>
                <c:pt idx="28">
                  <c:v>0.21068695598011036</c:v>
                </c:pt>
                <c:pt idx="29">
                  <c:v>0.21604236514651864</c:v>
                </c:pt>
                <c:pt idx="30">
                  <c:v>0.22143233802384213</c:v>
                </c:pt>
                <c:pt idx="31">
                  <c:v>0.2268544109643344</c:v>
                </c:pt>
                <c:pt idx="32">
                  <c:v>0.23230633631459963</c:v>
                </c:pt>
                <c:pt idx="33">
                  <c:v>0.23778606072794775</c:v>
                </c:pt>
                <c:pt idx="34">
                  <c:v>0.2432917058343447</c:v>
                </c:pt>
                <c:pt idx="35">
                  <c:v>0.24882155100738768</c:v>
                </c:pt>
                <c:pt idx="36">
                  <c:v>0.25437401799383014</c:v>
                </c:pt>
                <c:pt idx="37">
                  <c:v>0.25994765719581986</c:v>
                </c:pt>
                <c:pt idx="38">
                  <c:v>0.26554113541885033</c:v>
                </c:pt>
                <c:pt idx="39">
                  <c:v>0.27115322491929833</c:v>
                </c:pt>
                <c:pt idx="40">
                  <c:v>0.27678279360430924</c:v>
                </c:pt>
                <c:pt idx="41">
                  <c:v>0.28242879625375023</c:v>
                </c:pt>
                <c:pt idx="42">
                  <c:v>0.28809026664909343</c:v>
                </c:pt>
                <c:pt idx="43">
                  <c:v>0.29376631050754581</c:v>
                </c:pt>
                <c:pt idx="44">
                  <c:v>0.29945609913166327</c:v>
                </c:pt>
                <c:pt idx="45">
                  <c:v>0.30515886369521683</c:v>
                </c:pt>
                <c:pt idx="46">
                  <c:v>0.31087389009536648</c:v>
                </c:pt>
                <c:pt idx="47">
                  <c:v>0.31660051430937808</c:v>
                </c:pt>
                <c:pt idx="48">
                  <c:v>0.3223381182013168</c:v>
                </c:pt>
                <c:pt idx="49">
                  <c:v>0.32808612573047974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2A-0140-9F13-6151DA65ABF6}"/>
            </c:ext>
          </c:extLst>
        </c:ser>
        <c:ser>
          <c:idx val="1"/>
          <c:order val="1"/>
          <c:tx>
            <c:v>Contribution of q and IR</c:v>
          </c:tx>
          <c:marker>
            <c:symbol val="square"/>
            <c:size val="3"/>
          </c:marker>
          <c:val>
            <c:numRef>
              <c:f>'Master spreadsheet'!$C$137:$C$186</c:f>
              <c:numCache>
                <c:formatCode>0.0000%</c:formatCode>
                <c:ptCount val="50"/>
                <c:pt idx="0">
                  <c:v>6.027713773341708E-3</c:v>
                </c:pt>
                <c:pt idx="1">
                  <c:v>1.2055427546683416E-2</c:v>
                </c:pt>
                <c:pt idx="2">
                  <c:v>1.8083141320025125E-2</c:v>
                </c:pt>
                <c:pt idx="3">
                  <c:v>2.4110855093366832E-2</c:v>
                </c:pt>
                <c:pt idx="4">
                  <c:v>3.0138568866708539E-2</c:v>
                </c:pt>
                <c:pt idx="5">
                  <c:v>3.616628264005025E-2</c:v>
                </c:pt>
                <c:pt idx="6">
                  <c:v>4.2193996413391957E-2</c:v>
                </c:pt>
                <c:pt idx="7">
                  <c:v>4.8221710186733664E-2</c:v>
                </c:pt>
                <c:pt idx="8">
                  <c:v>5.4249423960075371E-2</c:v>
                </c:pt>
                <c:pt idx="9">
                  <c:v>6.0277137733417079E-2</c:v>
                </c:pt>
                <c:pt idx="10">
                  <c:v>6.6304851506758786E-2</c:v>
                </c:pt>
                <c:pt idx="11">
                  <c:v>7.23325652801005E-2</c:v>
                </c:pt>
                <c:pt idx="12">
                  <c:v>7.83602790534422E-2</c:v>
                </c:pt>
                <c:pt idx="13">
                  <c:v>8.4387992826783914E-2</c:v>
                </c:pt>
                <c:pt idx="14">
                  <c:v>9.0415706600125614E-2</c:v>
                </c:pt>
                <c:pt idx="15">
                  <c:v>9.6443420373467328E-2</c:v>
                </c:pt>
                <c:pt idx="16">
                  <c:v>0.10247113414680904</c:v>
                </c:pt>
                <c:pt idx="17">
                  <c:v>0.10849884792015074</c:v>
                </c:pt>
                <c:pt idx="18">
                  <c:v>0.11452656169349246</c:v>
                </c:pt>
                <c:pt idx="19">
                  <c:v>0.12055427546683416</c:v>
                </c:pt>
                <c:pt idx="20">
                  <c:v>0.12658198924017586</c:v>
                </c:pt>
                <c:pt idx="21">
                  <c:v>0.13260970301351757</c:v>
                </c:pt>
                <c:pt idx="22">
                  <c:v>0.13863741678685929</c:v>
                </c:pt>
                <c:pt idx="23">
                  <c:v>0.144665130560201</c:v>
                </c:pt>
                <c:pt idx="24">
                  <c:v>0.15069284433354271</c:v>
                </c:pt>
                <c:pt idx="25">
                  <c:v>0.1567205581068844</c:v>
                </c:pt>
                <c:pt idx="26">
                  <c:v>0.16274827188022611</c:v>
                </c:pt>
                <c:pt idx="27">
                  <c:v>0.16877598565356783</c:v>
                </c:pt>
                <c:pt idx="28">
                  <c:v>0.17480369942690954</c:v>
                </c:pt>
                <c:pt idx="29">
                  <c:v>0.18083141320025123</c:v>
                </c:pt>
                <c:pt idx="30">
                  <c:v>0.18685912697359294</c:v>
                </c:pt>
                <c:pt idx="31">
                  <c:v>0.19288684074693466</c:v>
                </c:pt>
                <c:pt idx="32">
                  <c:v>0.19891455452027637</c:v>
                </c:pt>
                <c:pt idx="33">
                  <c:v>0.20494226829361809</c:v>
                </c:pt>
                <c:pt idx="34">
                  <c:v>0.21096998206695977</c:v>
                </c:pt>
                <c:pt idx="35">
                  <c:v>0.21699769584030149</c:v>
                </c:pt>
                <c:pt idx="36">
                  <c:v>0.2230254096136432</c:v>
                </c:pt>
                <c:pt idx="37">
                  <c:v>0.22905312338698491</c:v>
                </c:pt>
                <c:pt idx="38">
                  <c:v>0.2350808371603266</c:v>
                </c:pt>
                <c:pt idx="39">
                  <c:v>0.24110855093366831</c:v>
                </c:pt>
                <c:pt idx="40">
                  <c:v>0.24713626470701003</c:v>
                </c:pt>
                <c:pt idx="41">
                  <c:v>0.25316397848035171</c:v>
                </c:pt>
                <c:pt idx="42">
                  <c:v>0.25919169225369343</c:v>
                </c:pt>
                <c:pt idx="43">
                  <c:v>0.26521940602703514</c:v>
                </c:pt>
                <c:pt idx="44">
                  <c:v>0.27124711980037686</c:v>
                </c:pt>
                <c:pt idx="45">
                  <c:v>0.27727483357371857</c:v>
                </c:pt>
                <c:pt idx="46">
                  <c:v>0.28330254734706029</c:v>
                </c:pt>
                <c:pt idx="47">
                  <c:v>0.289330261120402</c:v>
                </c:pt>
                <c:pt idx="48">
                  <c:v>0.29535797489374371</c:v>
                </c:pt>
                <c:pt idx="49">
                  <c:v>0.30138568866708543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2A-0140-9F13-6151DA65ABF6}"/>
            </c:ext>
          </c:extLst>
        </c:ser>
        <c:dLbls/>
        <c:marker val="1"/>
        <c:axId val="54904704"/>
        <c:axId val="55181312"/>
      </c:lineChart>
      <c:catAx>
        <c:axId val="54904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</c:title>
        <c:tickLblPos val="nextTo"/>
        <c:crossAx val="55181312"/>
        <c:crosses val="autoZero"/>
        <c:auto val="1"/>
        <c:lblAlgn val="ctr"/>
        <c:lblOffset val="100"/>
        <c:tickLblSkip val="5"/>
      </c:catAx>
      <c:valAx>
        <c:axId val="55181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Combined volatility</a:t>
                </a:r>
                <a:r>
                  <a:rPr lang="en-GB" baseline="0"/>
                  <a:t> %</a:t>
                </a:r>
                <a:endParaRPr lang="en-GB"/>
              </a:p>
            </c:rich>
          </c:tx>
        </c:title>
        <c:numFmt formatCode="0%" sourceLinked="0"/>
        <c:tickLblPos val="nextTo"/>
        <c:crossAx val="54904704"/>
        <c:crosses val="autoZero"/>
        <c:crossBetween val="between"/>
      </c:valAx>
    </c:plotArea>
    <c:legend>
      <c:legendPos val="t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116</xdr:row>
      <xdr:rowOff>0</xdr:rowOff>
    </xdr:from>
    <xdr:to>
      <xdr:col>0</xdr:col>
      <xdr:colOff>431800</xdr:colOff>
      <xdr:row>116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18B7065-0F6E-444A-BAE3-4D2F4C55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1675940"/>
          <a:ext cx="431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228600</xdr:colOff>
      <xdr:row>117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5D84F56-57A3-6341-A913-7AAA206E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2174200"/>
          <a:ext cx="2286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203200</xdr:colOff>
      <xdr:row>118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C14FE11B-D970-5A4A-B377-9F44A9F6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239010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152400</xdr:colOff>
      <xdr:row>119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A579F560-AF92-0C4B-9273-BC786594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2606000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23294" cy="60810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223" cy="60787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topLeftCell="A109" zoomScaleNormal="100" workbookViewId="0">
      <selection activeCell="E110" sqref="E110"/>
    </sheetView>
  </sheetViews>
  <sheetFormatPr defaultColWidth="8.77734375" defaultRowHeight="15"/>
  <cols>
    <col min="1" max="1" width="11.109375" style="14" customWidth="1"/>
    <col min="2" max="2" width="13.77734375" style="14" customWidth="1"/>
    <col min="3" max="3" width="13.109375" style="14" customWidth="1"/>
    <col min="4" max="4" width="12.6640625" style="14" customWidth="1"/>
    <col min="5" max="6" width="11.33203125" style="14" customWidth="1"/>
    <col min="7" max="7" width="8.77734375" style="14"/>
    <col min="8" max="8" width="9.44140625" style="14" bestFit="1" customWidth="1"/>
    <col min="9" max="9" width="8.77734375" style="14"/>
    <col min="10" max="10" width="10.77734375" style="14" customWidth="1"/>
    <col min="11" max="12" width="8.77734375" style="14"/>
    <col min="13" max="13" width="10.6640625" style="14" customWidth="1"/>
    <col min="14" max="16384" width="8.77734375" style="14"/>
  </cols>
  <sheetData>
    <row r="1" spans="1:3" ht="17.399999999999999">
      <c r="A1" s="136" t="s">
        <v>30</v>
      </c>
    </row>
    <row r="2" spans="1:3">
      <c r="A2" s="13"/>
    </row>
    <row r="3" spans="1:3">
      <c r="A3" s="14" t="s">
        <v>31</v>
      </c>
    </row>
    <row r="5" spans="1:3" ht="17.399999999999999">
      <c r="A5" s="136" t="s">
        <v>32</v>
      </c>
    </row>
    <row r="6" spans="1:3">
      <c r="A6" s="57" t="s">
        <v>80</v>
      </c>
      <c r="B6" s="60">
        <v>0.05</v>
      </c>
      <c r="C6" s="14" t="s">
        <v>73</v>
      </c>
    </row>
    <row r="7" spans="1:3">
      <c r="A7" s="58" t="s">
        <v>33</v>
      </c>
      <c r="B7" s="61">
        <v>0.82</v>
      </c>
      <c r="C7" s="14" t="s">
        <v>104</v>
      </c>
    </row>
    <row r="8" spans="1:3">
      <c r="A8" s="58" t="s">
        <v>34</v>
      </c>
      <c r="B8" s="62">
        <v>8.5000000000000006E-2</v>
      </c>
      <c r="C8" s="14" t="s">
        <v>35</v>
      </c>
    </row>
    <row r="9" spans="1:3">
      <c r="A9" s="58" t="s">
        <v>54</v>
      </c>
      <c r="B9" s="63">
        <v>0.01</v>
      </c>
      <c r="C9" s="15" t="s">
        <v>82</v>
      </c>
    </row>
    <row r="10" spans="1:3">
      <c r="A10" s="58" t="s">
        <v>74</v>
      </c>
      <c r="B10" s="62">
        <v>3.0000000000000001E-3</v>
      </c>
      <c r="C10" s="15" t="s">
        <v>81</v>
      </c>
    </row>
    <row r="11" spans="1:3">
      <c r="A11" s="58" t="s">
        <v>84</v>
      </c>
      <c r="B11" s="64">
        <v>0</v>
      </c>
      <c r="C11" s="15" t="s">
        <v>98</v>
      </c>
    </row>
    <row r="12" spans="1:3">
      <c r="A12" s="59" t="s">
        <v>83</v>
      </c>
      <c r="B12" s="65">
        <f>AVERAGE(L46:L55)</f>
        <v>-0.81777884719714522</v>
      </c>
      <c r="C12" s="15" t="s">
        <v>100</v>
      </c>
    </row>
    <row r="13" spans="1:3">
      <c r="B13" s="50"/>
      <c r="C13" s="15"/>
    </row>
    <row r="14" spans="1:3" ht="17.399999999999999">
      <c r="A14" s="136" t="s">
        <v>96</v>
      </c>
      <c r="B14" s="50"/>
      <c r="C14" s="15"/>
    </row>
    <row r="15" spans="1:3">
      <c r="A15" s="76" t="s">
        <v>37</v>
      </c>
      <c r="B15" s="77" t="s">
        <v>38</v>
      </c>
      <c r="C15" s="15"/>
    </row>
    <row r="16" spans="1:3">
      <c r="A16" s="51">
        <v>1</v>
      </c>
      <c r="B16" s="55">
        <f t="shared" ref="B16:B22" si="0">sig_HP*A16^0.5</f>
        <v>0.05</v>
      </c>
      <c r="C16" s="15"/>
    </row>
    <row r="17" spans="1:3">
      <c r="A17" s="51">
        <v>5</v>
      </c>
      <c r="B17" s="55">
        <f t="shared" si="0"/>
        <v>0.1118033988749895</v>
      </c>
      <c r="C17" s="15"/>
    </row>
    <row r="18" spans="1:3">
      <c r="A18" s="51">
        <v>10</v>
      </c>
      <c r="B18" s="55">
        <f t="shared" si="0"/>
        <v>0.158113883008419</v>
      </c>
      <c r="C18" s="15"/>
    </row>
    <row r="19" spans="1:3">
      <c r="A19" s="51">
        <v>15</v>
      </c>
      <c r="B19" s="55">
        <f t="shared" si="0"/>
        <v>0.19364916731037085</v>
      </c>
      <c r="C19" s="15"/>
    </row>
    <row r="20" spans="1:3">
      <c r="A20" s="51">
        <v>20</v>
      </c>
      <c r="B20" s="55">
        <f t="shared" si="0"/>
        <v>0.22360679774997899</v>
      </c>
      <c r="C20" s="15"/>
    </row>
    <row r="21" spans="1:3">
      <c r="A21" s="51">
        <v>25</v>
      </c>
      <c r="B21" s="55">
        <f t="shared" si="0"/>
        <v>0.25</v>
      </c>
      <c r="C21" s="15"/>
    </row>
    <row r="22" spans="1:3">
      <c r="A22" s="52">
        <v>30</v>
      </c>
      <c r="B22" s="56">
        <f t="shared" si="0"/>
        <v>0.27386127875258309</v>
      </c>
      <c r="C22" s="15"/>
    </row>
    <row r="24" spans="1:3" ht="17.399999999999999">
      <c r="A24" s="136" t="s">
        <v>36</v>
      </c>
    </row>
    <row r="25" spans="1:3">
      <c r="A25" s="76" t="s">
        <v>37</v>
      </c>
      <c r="B25" s="77" t="s">
        <v>38</v>
      </c>
      <c r="C25" s="78" t="s">
        <v>39</v>
      </c>
    </row>
    <row r="26" spans="1:3">
      <c r="A26" s="66">
        <v>1</v>
      </c>
      <c r="B26" s="67">
        <f t="shared" ref="B26:B31" si="1">sig_HP*A26^H</f>
        <v>0.05</v>
      </c>
      <c r="C26" s="68">
        <f t="shared" ref="C26:C32" si="2">sig_HP*$A26^(H-0.5)</f>
        <v>0.05</v>
      </c>
    </row>
    <row r="27" spans="1:3">
      <c r="A27" s="69">
        <v>5</v>
      </c>
      <c r="B27" s="55">
        <f t="shared" si="1"/>
        <v>0.18712224009208075</v>
      </c>
      <c r="C27" s="53">
        <f t="shared" si="2"/>
        <v>8.3683609789585819E-2</v>
      </c>
    </row>
    <row r="28" spans="1:3">
      <c r="A28" s="69">
        <v>10</v>
      </c>
      <c r="B28" s="55">
        <f t="shared" si="1"/>
        <v>0.33034672400379805</v>
      </c>
      <c r="C28" s="53">
        <f t="shared" si="2"/>
        <v>0.10446480654270196</v>
      </c>
    </row>
    <row r="29" spans="1:3">
      <c r="A29" s="69">
        <v>15</v>
      </c>
      <c r="B29" s="55">
        <f t="shared" si="1"/>
        <v>0.4606433827075625</v>
      </c>
      <c r="C29" s="53">
        <f t="shared" si="2"/>
        <v>0.11893760998446928</v>
      </c>
    </row>
    <row r="30" spans="1:3">
      <c r="A30" s="69">
        <v>20</v>
      </c>
      <c r="B30" s="55">
        <f t="shared" si="1"/>
        <v>0.58319608618590901</v>
      </c>
      <c r="C30" s="53">
        <f t="shared" si="2"/>
        <v>0.13040660929235184</v>
      </c>
    </row>
    <row r="31" spans="1:3">
      <c r="A31" s="69">
        <v>25</v>
      </c>
      <c r="B31" s="55">
        <f t="shared" si="1"/>
        <v>0.70029465474156616</v>
      </c>
      <c r="C31" s="53">
        <f t="shared" si="2"/>
        <v>0.14005893094831326</v>
      </c>
    </row>
    <row r="32" spans="1:3">
      <c r="A32" s="70">
        <v>30</v>
      </c>
      <c r="B32" s="56">
        <f>sig_HP*A32^H</f>
        <v>0.81322258827485683</v>
      </c>
      <c r="C32" s="54">
        <f t="shared" si="2"/>
        <v>0.14847345195695835</v>
      </c>
    </row>
    <row r="33" spans="1:15">
      <c r="A33" s="16"/>
      <c r="B33" s="17"/>
      <c r="C33" s="17"/>
    </row>
    <row r="34" spans="1:15" ht="17.399999999999999">
      <c r="A34" s="137" t="s">
        <v>40</v>
      </c>
      <c r="B34" s="17"/>
      <c r="C34" s="17"/>
      <c r="D34" s="18"/>
    </row>
    <row r="35" spans="1:15">
      <c r="A35" s="76" t="s">
        <v>37</v>
      </c>
      <c r="B35" s="79" t="s">
        <v>80</v>
      </c>
      <c r="C35" s="80" t="s">
        <v>34</v>
      </c>
      <c r="D35" s="167" t="s">
        <v>41</v>
      </c>
      <c r="E35" s="168"/>
      <c r="F35" s="13" t="s">
        <v>42</v>
      </c>
    </row>
    <row r="36" spans="1:15">
      <c r="A36" s="66">
        <f t="shared" ref="A36:A41" si="3">A26</f>
        <v>1</v>
      </c>
      <c r="B36" s="67">
        <f t="shared" ref="B36:B42" si="4">sig_HP*$A36^(H-0.5)</f>
        <v>0.05</v>
      </c>
      <c r="C36" s="71">
        <f t="shared" ref="C36:C42" si="5">sig_AR</f>
        <v>8.5000000000000006E-2</v>
      </c>
      <c r="D36" s="169">
        <f t="shared" ref="D36:D42" si="6">(B36^2+C36^2)^0.5</f>
        <v>9.8615414616580105E-2</v>
      </c>
      <c r="E36" s="170"/>
      <c r="F36" s="14" t="s">
        <v>43</v>
      </c>
    </row>
    <row r="37" spans="1:15">
      <c r="A37" s="69">
        <f t="shared" si="3"/>
        <v>5</v>
      </c>
      <c r="B37" s="55">
        <f t="shared" si="4"/>
        <v>8.3683609789585819E-2</v>
      </c>
      <c r="C37" s="72">
        <f t="shared" si="5"/>
        <v>8.5000000000000006E-2</v>
      </c>
      <c r="D37" s="171">
        <f t="shared" si="6"/>
        <v>0.11928095634851217</v>
      </c>
      <c r="E37" s="172"/>
      <c r="F37" s="14" t="s">
        <v>44</v>
      </c>
    </row>
    <row r="38" spans="1:15">
      <c r="A38" s="69">
        <f t="shared" si="3"/>
        <v>10</v>
      </c>
      <c r="B38" s="55">
        <f t="shared" si="4"/>
        <v>0.10446480654270196</v>
      </c>
      <c r="C38" s="72">
        <f t="shared" si="5"/>
        <v>8.5000000000000006E-2</v>
      </c>
      <c r="D38" s="171">
        <f t="shared" si="6"/>
        <v>0.13467700548350542</v>
      </c>
      <c r="E38" s="172"/>
    </row>
    <row r="39" spans="1:15">
      <c r="A39" s="69">
        <f t="shared" si="3"/>
        <v>15</v>
      </c>
      <c r="B39" s="55">
        <f t="shared" si="4"/>
        <v>0.11893760998446928</v>
      </c>
      <c r="C39" s="72">
        <f t="shared" si="5"/>
        <v>8.5000000000000006E-2</v>
      </c>
      <c r="D39" s="171">
        <f t="shared" si="6"/>
        <v>0.14618876519355969</v>
      </c>
      <c r="E39" s="172"/>
    </row>
    <row r="40" spans="1:15">
      <c r="A40" s="69">
        <f t="shared" si="3"/>
        <v>20</v>
      </c>
      <c r="B40" s="55">
        <f t="shared" si="4"/>
        <v>0.13040660929235184</v>
      </c>
      <c r="C40" s="72">
        <f t="shared" si="5"/>
        <v>8.5000000000000006E-2</v>
      </c>
      <c r="D40" s="171">
        <f t="shared" si="6"/>
        <v>0.1556627243341453</v>
      </c>
      <c r="E40" s="172"/>
    </row>
    <row r="41" spans="1:15">
      <c r="A41" s="69">
        <f t="shared" si="3"/>
        <v>25</v>
      </c>
      <c r="B41" s="55">
        <f t="shared" si="4"/>
        <v>0.14005893094831326</v>
      </c>
      <c r="C41" s="72">
        <f t="shared" si="5"/>
        <v>8.5000000000000006E-2</v>
      </c>
      <c r="D41" s="171">
        <f t="shared" si="6"/>
        <v>0.16383376983511178</v>
      </c>
      <c r="E41" s="172"/>
    </row>
    <row r="42" spans="1:15">
      <c r="A42" s="70">
        <v>30</v>
      </c>
      <c r="B42" s="56">
        <f t="shared" si="4"/>
        <v>0.14847345195695835</v>
      </c>
      <c r="C42" s="73">
        <f t="shared" si="5"/>
        <v>8.5000000000000006E-2</v>
      </c>
      <c r="D42" s="173">
        <f t="shared" si="6"/>
        <v>0.17108292122831906</v>
      </c>
      <c r="E42" s="174"/>
    </row>
    <row r="43" spans="1:15">
      <c r="A43" s="16"/>
      <c r="B43" s="17"/>
      <c r="C43" s="17"/>
      <c r="D43" s="17"/>
    </row>
    <row r="44" spans="1:15" ht="17.399999999999999">
      <c r="A44" s="136" t="s">
        <v>45</v>
      </c>
      <c r="K44" s="166"/>
      <c r="L44" s="166"/>
      <c r="M44" s="26"/>
      <c r="N44" s="166"/>
      <c r="O44" s="166"/>
    </row>
    <row r="45" spans="1:15">
      <c r="A45" s="96" t="s">
        <v>103</v>
      </c>
      <c r="B45" s="81" t="s">
        <v>56</v>
      </c>
      <c r="D45" s="13" t="s">
        <v>42</v>
      </c>
      <c r="E45" s="13"/>
      <c r="H45" s="14" t="s">
        <v>54</v>
      </c>
      <c r="I45" s="14" t="s">
        <v>80</v>
      </c>
      <c r="J45" s="14" t="s">
        <v>74</v>
      </c>
      <c r="K45" s="14" t="s">
        <v>75</v>
      </c>
      <c r="L45" s="14" t="s">
        <v>76</v>
      </c>
    </row>
    <row r="46" spans="1:15">
      <c r="A46" s="51" t="s">
        <v>1</v>
      </c>
      <c r="B46" s="74">
        <f>K46</f>
        <v>0.21811485087919275</v>
      </c>
      <c r="C46" s="19"/>
      <c r="D46" s="14" t="s">
        <v>47</v>
      </c>
      <c r="G46" s="14" t="s">
        <v>1</v>
      </c>
      <c r="H46" s="33">
        <f>'10Y'!M3</f>
        <v>1.1085097607763749E-2</v>
      </c>
      <c r="I46" s="34">
        <f>'Rent-Index correl'!M3</f>
        <v>4.0223189500672225E-2</v>
      </c>
      <c r="J46" s="34">
        <f>'Rent-Index correl'!B3</f>
        <v>2.1378625275305773E-3</v>
      </c>
      <c r="K46" s="35">
        <f>'10Y'!M2</f>
        <v>0.21811485087919275</v>
      </c>
      <c r="L46" s="35">
        <f>'Rent-Index correl'!M2</f>
        <v>-0.90034114073182792</v>
      </c>
    </row>
    <row r="47" spans="1:15">
      <c r="A47" s="51" t="s">
        <v>2</v>
      </c>
      <c r="B47" s="74">
        <f t="shared" ref="B47:B55" si="7">K47</f>
        <v>-5.4820977581092827E-2</v>
      </c>
      <c r="C47" s="19"/>
      <c r="D47" s="14" t="s">
        <v>48</v>
      </c>
      <c r="G47" s="14" t="s">
        <v>2</v>
      </c>
      <c r="H47" s="33">
        <f>'10Y'!N3</f>
        <v>1.0542527282009691E-2</v>
      </c>
      <c r="I47" s="34">
        <f>'Rent-Index correl'!N3</f>
        <v>4.3320750729513025E-2</v>
      </c>
      <c r="J47" s="34">
        <f>'Rent-Index correl'!C3</f>
        <v>2.5460185106600934E-3</v>
      </c>
      <c r="K47" s="35">
        <f>'10Y'!N2</f>
        <v>-5.4820977581092827E-2</v>
      </c>
      <c r="L47" s="35">
        <f>'Rent-Index correl'!N2</f>
        <v>-0.94901380351547338</v>
      </c>
    </row>
    <row r="48" spans="1:15">
      <c r="A48" s="51" t="s">
        <v>11</v>
      </c>
      <c r="B48" s="74">
        <f t="shared" si="7"/>
        <v>0.11358456000218023</v>
      </c>
      <c r="C48" s="19"/>
      <c r="D48" s="14" t="s">
        <v>49</v>
      </c>
      <c r="G48" s="14" t="s">
        <v>11</v>
      </c>
      <c r="H48" s="33">
        <f>'10Y'!O3</f>
        <v>6.8043631113012225E-3</v>
      </c>
      <c r="I48" s="34">
        <f>'Rent-Index correl'!O3</f>
        <v>2.0119182364199569E-2</v>
      </c>
      <c r="J48" s="34">
        <f>'Rent-Index correl'!D3</f>
        <v>1.1929268076970303E-3</v>
      </c>
      <c r="K48" s="35">
        <f>'10Y'!O2</f>
        <v>0.11358456000218023</v>
      </c>
      <c r="L48" s="35">
        <f>'Rent-Index correl'!O2</f>
        <v>-0.78734917829911544</v>
      </c>
    </row>
    <row r="49" spans="1:13">
      <c r="A49" s="51" t="s">
        <v>4</v>
      </c>
      <c r="B49" s="74">
        <f t="shared" si="7"/>
        <v>6.3720281250804214E-2</v>
      </c>
      <c r="C49" s="19"/>
      <c r="D49" s="14" t="s">
        <v>50</v>
      </c>
      <c r="G49" s="14" t="s">
        <v>4</v>
      </c>
      <c r="H49" s="33">
        <f>'10Y'!P3</f>
        <v>1.2463460075608926E-2</v>
      </c>
      <c r="I49" s="34">
        <f>'Rent-Index correl'!P3</f>
        <v>5.5886165042025315E-2</v>
      </c>
      <c r="J49" s="34">
        <f>'Rent-Index correl'!E3</f>
        <v>3.0623506056417327E-3</v>
      </c>
      <c r="K49" s="35">
        <f>'10Y'!P2</f>
        <v>6.3720281250804214E-2</v>
      </c>
      <c r="L49" s="35">
        <f>'Rent-Index correl'!P2</f>
        <v>-0.87843359130473486</v>
      </c>
    </row>
    <row r="50" spans="1:13">
      <c r="A50" s="51" t="s">
        <v>5</v>
      </c>
      <c r="B50" s="74">
        <f t="shared" si="7"/>
        <v>0.15971166650133656</v>
      </c>
      <c r="C50" s="19"/>
      <c r="D50" s="14" t="s">
        <v>51</v>
      </c>
      <c r="G50" s="14" t="s">
        <v>5</v>
      </c>
      <c r="H50" s="33">
        <f>'10Y'!Q3</f>
        <v>8.5616816048519895E-3</v>
      </c>
      <c r="I50" s="34">
        <f>'Rent-Index correl'!Q3</f>
        <v>2.8642595999675051E-2</v>
      </c>
      <c r="J50" s="34">
        <f>'Rent-Index correl'!F3</f>
        <v>1.4859151912383893E-3</v>
      </c>
      <c r="K50" s="35">
        <f>'10Y'!Q2</f>
        <v>0.15971166650133656</v>
      </c>
      <c r="L50" s="35">
        <f>'Rent-Index correl'!Q2</f>
        <v>-0.83534575426725421</v>
      </c>
    </row>
    <row r="51" spans="1:13">
      <c r="A51" s="51" t="s">
        <v>12</v>
      </c>
      <c r="B51" s="74">
        <f t="shared" si="7"/>
        <v>0.10124741275025113</v>
      </c>
      <c r="C51" s="19"/>
      <c r="D51" s="14" t="s">
        <v>52</v>
      </c>
      <c r="G51" s="14" t="s">
        <v>12</v>
      </c>
      <c r="H51" s="36">
        <f>'10Y'!R3</f>
        <v>9.6758053457166628E-3</v>
      </c>
      <c r="I51" s="36">
        <f>'Rent-Index correl'!R3</f>
        <v>4.386073595617463E-2</v>
      </c>
      <c r="J51" s="36">
        <f>'Rent-Index correl'!G3</f>
        <v>2.7239677558611769E-3</v>
      </c>
      <c r="K51" s="37">
        <f>'10Y'!R2</f>
        <v>0.10124741275025113</v>
      </c>
      <c r="L51" s="37">
        <f>'Rent-Index correl'!R2</f>
        <v>-0.81707003639245435</v>
      </c>
    </row>
    <row r="52" spans="1:13">
      <c r="A52" s="51" t="s">
        <v>7</v>
      </c>
      <c r="B52" s="74">
        <f t="shared" si="7"/>
        <v>-2.6893019710342227E-2</v>
      </c>
      <c r="C52" s="19"/>
      <c r="G52" s="14" t="s">
        <v>7</v>
      </c>
      <c r="H52" s="33">
        <f>'10Y'!S3</f>
        <v>1.4089456578279725E-2</v>
      </c>
      <c r="I52" s="34">
        <f>'Rent-Index correl'!S3</f>
        <v>6.3075232855083513E-2</v>
      </c>
      <c r="J52" s="34">
        <f>'Rent-Index correl'!H3</f>
        <v>5.2357513092008449E-3</v>
      </c>
      <c r="K52" s="35">
        <f>'10Y'!S2</f>
        <v>-2.6893019710342227E-2</v>
      </c>
      <c r="L52" s="35">
        <f>'Rent-Index correl'!S2</f>
        <v>-0.43025903458337927</v>
      </c>
    </row>
    <row r="53" spans="1:13">
      <c r="A53" s="51" t="s">
        <v>9</v>
      </c>
      <c r="B53" s="74">
        <f t="shared" si="7"/>
        <v>0.14324383709540062</v>
      </c>
      <c r="C53" s="19"/>
      <c r="G53" s="14" t="s">
        <v>9</v>
      </c>
      <c r="H53" s="33">
        <f>'10Y'!T3</f>
        <v>9.9944006461822055E-3</v>
      </c>
      <c r="I53" s="34">
        <f>'Rent-Index correl'!T3</f>
        <v>3.7595684904672744E-2</v>
      </c>
      <c r="J53" s="34">
        <f>'Rent-Index correl'!I3</f>
        <v>2.5899292018362859E-3</v>
      </c>
      <c r="K53" s="35">
        <f>'10Y'!T2</f>
        <v>0.14324383709540062</v>
      </c>
      <c r="L53" s="35">
        <f>'Rent-Index correl'!T2</f>
        <v>-0.79659116325374213</v>
      </c>
    </row>
    <row r="54" spans="1:13">
      <c r="A54" s="51" t="s">
        <v>13</v>
      </c>
      <c r="B54" s="74">
        <f t="shared" si="7"/>
        <v>3.0413494688267043E-2</v>
      </c>
      <c r="C54" s="19"/>
      <c r="G54" s="14" t="s">
        <v>13</v>
      </c>
      <c r="H54" s="33">
        <f>'10Y'!U3</f>
        <v>9.8340569079319422E-3</v>
      </c>
      <c r="I54" s="34">
        <f>'Rent-Index correl'!U3</f>
        <v>2.1448847846354299E-2</v>
      </c>
      <c r="J54" s="34">
        <f>'Rent-Index correl'!J3</f>
        <v>1.041625298183765E-3</v>
      </c>
      <c r="K54" s="35">
        <f>'10Y'!U2</f>
        <v>3.0413494688267043E-2</v>
      </c>
      <c r="L54" s="35">
        <f>'Rent-Index correl'!U2</f>
        <v>-0.86115748481584897</v>
      </c>
    </row>
    <row r="55" spans="1:13">
      <c r="A55" s="52" t="s">
        <v>14</v>
      </c>
      <c r="B55" s="75">
        <f t="shared" si="7"/>
        <v>0.27011001907203985</v>
      </c>
      <c r="C55" s="19"/>
      <c r="G55" s="14" t="s">
        <v>14</v>
      </c>
      <c r="H55" s="33">
        <f>'10Y'!V3</f>
        <v>5.9864475746837301E-3</v>
      </c>
      <c r="I55" s="34">
        <f>'Rent-Index correl'!V3</f>
        <v>2.6452680627993035E-2</v>
      </c>
      <c r="J55" s="34">
        <f>'Rent-Index correl'!K3</f>
        <v>1.1474879259854018E-3</v>
      </c>
      <c r="K55" s="35">
        <f>'10Y'!V2</f>
        <v>0.27011001907203985</v>
      </c>
      <c r="L55" s="35">
        <f>'Rent-Index correl'!V2</f>
        <v>-0.92222728480762084</v>
      </c>
    </row>
    <row r="56" spans="1:13">
      <c r="B56" s="19"/>
      <c r="C56" s="19"/>
      <c r="D56" s="20"/>
      <c r="E56" s="19"/>
    </row>
    <row r="57" spans="1:13" ht="17.399999999999999">
      <c r="A57" s="136" t="s">
        <v>87</v>
      </c>
    </row>
    <row r="58" spans="1:13">
      <c r="A58" s="76" t="s">
        <v>53</v>
      </c>
      <c r="B58" s="77" t="s">
        <v>79</v>
      </c>
      <c r="C58" s="82" t="s">
        <v>55</v>
      </c>
      <c r="D58" s="77" t="s">
        <v>56</v>
      </c>
      <c r="E58" s="78" t="s">
        <v>57</v>
      </c>
      <c r="F58" s="13" t="s">
        <v>42</v>
      </c>
    </row>
    <row r="59" spans="1:13">
      <c r="A59" s="83">
        <v>1</v>
      </c>
      <c r="B59" s="92">
        <f t="shared" ref="B59:B65" si="8">sig_IR*A59/SQRT(3)</f>
        <v>5.773502691896258E-3</v>
      </c>
      <c r="C59" s="84">
        <f t="shared" ref="C59:C65" si="9">sig_HP</f>
        <v>0.05</v>
      </c>
      <c r="D59" s="95">
        <f t="shared" ref="D59:D65" si="10">COR_HP_IR</f>
        <v>0</v>
      </c>
      <c r="E59" s="85">
        <f t="shared" ref="E59:E65" si="11">SQRT(B59^2+C59^2+2*B59*C59*D59)</f>
        <v>5.0332229568471665E-2</v>
      </c>
      <c r="F59" s="14" t="s">
        <v>58</v>
      </c>
    </row>
    <row r="60" spans="1:13">
      <c r="A60" s="51">
        <v>5</v>
      </c>
      <c r="B60" s="93">
        <f t="shared" si="8"/>
        <v>2.8867513459481291E-2</v>
      </c>
      <c r="C60" s="87">
        <f t="shared" si="9"/>
        <v>0.05</v>
      </c>
      <c r="D60" s="74">
        <f t="shared" si="10"/>
        <v>0</v>
      </c>
      <c r="E60" s="88">
        <f t="shared" si="11"/>
        <v>5.7735026918962581E-2</v>
      </c>
      <c r="F60" s="15" t="s">
        <v>59</v>
      </c>
      <c r="H60" s="15"/>
      <c r="I60" s="15"/>
      <c r="J60" s="15"/>
      <c r="K60" s="15"/>
      <c r="L60" s="15"/>
      <c r="M60" s="15"/>
    </row>
    <row r="61" spans="1:13">
      <c r="A61" s="51">
        <f>A60+5</f>
        <v>10</v>
      </c>
      <c r="B61" s="93">
        <f t="shared" si="8"/>
        <v>5.7735026918962581E-2</v>
      </c>
      <c r="C61" s="87">
        <f t="shared" si="9"/>
        <v>0.05</v>
      </c>
      <c r="D61" s="74">
        <f t="shared" si="10"/>
        <v>0</v>
      </c>
      <c r="E61" s="88">
        <f t="shared" si="11"/>
        <v>7.6376261582597346E-2</v>
      </c>
      <c r="F61" s="14" t="s">
        <v>60</v>
      </c>
    </row>
    <row r="62" spans="1:13">
      <c r="A62" s="51">
        <f>A61+5</f>
        <v>15</v>
      </c>
      <c r="B62" s="93">
        <f t="shared" si="8"/>
        <v>8.6602540378443865E-2</v>
      </c>
      <c r="C62" s="87">
        <f t="shared" si="9"/>
        <v>0.05</v>
      </c>
      <c r="D62" s="74">
        <f t="shared" si="10"/>
        <v>0</v>
      </c>
      <c r="E62" s="88">
        <f t="shared" si="11"/>
        <v>0.1</v>
      </c>
      <c r="F62" s="14" t="s">
        <v>61</v>
      </c>
    </row>
    <row r="63" spans="1:13">
      <c r="A63" s="51">
        <f>A62+5</f>
        <v>20</v>
      </c>
      <c r="B63" s="93">
        <f t="shared" si="8"/>
        <v>0.11547005383792516</v>
      </c>
      <c r="C63" s="87">
        <f t="shared" si="9"/>
        <v>0.05</v>
      </c>
      <c r="D63" s="74">
        <f t="shared" si="10"/>
        <v>0</v>
      </c>
      <c r="E63" s="88">
        <f t="shared" si="11"/>
        <v>0.12583057392117919</v>
      </c>
      <c r="F63" s="14" t="s">
        <v>62</v>
      </c>
    </row>
    <row r="64" spans="1:13">
      <c r="A64" s="51">
        <f>A63+5</f>
        <v>25</v>
      </c>
      <c r="B64" s="93">
        <f t="shared" si="8"/>
        <v>0.14433756729740646</v>
      </c>
      <c r="C64" s="87">
        <f t="shared" si="9"/>
        <v>0.05</v>
      </c>
      <c r="D64" s="74">
        <f t="shared" si="10"/>
        <v>0</v>
      </c>
      <c r="E64" s="88">
        <f t="shared" si="11"/>
        <v>0.15275252316519469</v>
      </c>
      <c r="F64" s="14" t="s">
        <v>63</v>
      </c>
    </row>
    <row r="65" spans="1:5">
      <c r="A65" s="52">
        <f>A64+5</f>
        <v>30</v>
      </c>
      <c r="B65" s="94">
        <f t="shared" si="8"/>
        <v>0.17320508075688773</v>
      </c>
      <c r="C65" s="90">
        <f t="shared" si="9"/>
        <v>0.05</v>
      </c>
      <c r="D65" s="75">
        <f t="shared" si="10"/>
        <v>0</v>
      </c>
      <c r="E65" s="91">
        <f t="shared" si="11"/>
        <v>0.18027756377319948</v>
      </c>
    </row>
    <row r="66" spans="1:5">
      <c r="A66" s="21"/>
      <c r="B66" s="21"/>
      <c r="C66" s="21"/>
      <c r="D66" s="22"/>
      <c r="E66" s="21"/>
    </row>
    <row r="67" spans="1:5" ht="17.399999999999999">
      <c r="A67" s="138" t="s">
        <v>85</v>
      </c>
    </row>
    <row r="68" spans="1:5">
      <c r="A68" s="76" t="s">
        <v>53</v>
      </c>
      <c r="B68" s="77" t="s">
        <v>57</v>
      </c>
      <c r="C68" s="82" t="s">
        <v>64</v>
      </c>
      <c r="D68" s="77" t="s">
        <v>99</v>
      </c>
      <c r="E68" s="14" t="s">
        <v>42</v>
      </c>
    </row>
    <row r="69" spans="1:5">
      <c r="A69" s="69">
        <f>A59</f>
        <v>1</v>
      </c>
      <c r="B69" s="93">
        <f t="shared" ref="B69:B75" si="12">E59</f>
        <v>5.0332229568471665E-2</v>
      </c>
      <c r="C69" s="86">
        <f t="shared" ref="C69:C75" si="13">sig_AR</f>
        <v>8.5000000000000006E-2</v>
      </c>
      <c r="D69" s="93">
        <f>SQRT(B69^2+C69^2)</f>
        <v>9.8784276751582967E-2</v>
      </c>
      <c r="E69" s="14" t="s">
        <v>58</v>
      </c>
    </row>
    <row r="70" spans="1:5">
      <c r="A70" s="69">
        <f t="shared" ref="A70:A75" si="14">A60</f>
        <v>5</v>
      </c>
      <c r="B70" s="93">
        <f t="shared" si="12"/>
        <v>5.7735026918962581E-2</v>
      </c>
      <c r="C70" s="86">
        <f t="shared" si="13"/>
        <v>8.5000000000000006E-2</v>
      </c>
      <c r="D70" s="93">
        <f t="shared" ref="D70:D75" si="15">SQRT(B70^2+C70^2)</f>
        <v>0.10275375094532237</v>
      </c>
      <c r="E70" s="14" t="s">
        <v>65</v>
      </c>
    </row>
    <row r="71" spans="1:5">
      <c r="A71" s="69">
        <f t="shared" si="14"/>
        <v>10</v>
      </c>
      <c r="B71" s="93">
        <f t="shared" si="12"/>
        <v>7.6376261582597346E-2</v>
      </c>
      <c r="C71" s="86">
        <f t="shared" si="13"/>
        <v>8.5000000000000006E-2</v>
      </c>
      <c r="D71" s="93">
        <f t="shared" si="15"/>
        <v>0.11427306477614634</v>
      </c>
      <c r="E71" s="14" t="s">
        <v>66</v>
      </c>
    </row>
    <row r="72" spans="1:5">
      <c r="A72" s="69">
        <f t="shared" si="14"/>
        <v>15</v>
      </c>
      <c r="B72" s="93">
        <f t="shared" si="12"/>
        <v>0.1</v>
      </c>
      <c r="C72" s="86">
        <f t="shared" si="13"/>
        <v>8.5000000000000006E-2</v>
      </c>
      <c r="D72" s="93">
        <f t="shared" si="15"/>
        <v>0.1312440474840669</v>
      </c>
      <c r="E72" s="14" t="s">
        <v>67</v>
      </c>
    </row>
    <row r="73" spans="1:5">
      <c r="A73" s="69">
        <f t="shared" si="14"/>
        <v>20</v>
      </c>
      <c r="B73" s="93">
        <f t="shared" si="12"/>
        <v>0.12583057392117919</v>
      </c>
      <c r="C73" s="86">
        <f t="shared" si="13"/>
        <v>8.5000000000000006E-2</v>
      </c>
      <c r="D73" s="93">
        <f t="shared" si="15"/>
        <v>0.15184970639857473</v>
      </c>
    </row>
    <row r="74" spans="1:5">
      <c r="A74" s="69">
        <f t="shared" si="14"/>
        <v>25</v>
      </c>
      <c r="B74" s="93">
        <f t="shared" si="12"/>
        <v>0.15275252316519469</v>
      </c>
      <c r="C74" s="86">
        <f t="shared" si="13"/>
        <v>8.5000000000000006E-2</v>
      </c>
      <c r="D74" s="93">
        <f t="shared" si="15"/>
        <v>0.17480942003603051</v>
      </c>
    </row>
    <row r="75" spans="1:5">
      <c r="A75" s="70">
        <f t="shared" si="14"/>
        <v>30</v>
      </c>
      <c r="B75" s="94">
        <f t="shared" si="12"/>
        <v>0.18027756377319948</v>
      </c>
      <c r="C75" s="89">
        <f t="shared" si="13"/>
        <v>8.5000000000000006E-2</v>
      </c>
      <c r="D75" s="94">
        <f t="shared" si="15"/>
        <v>0.19931131427994753</v>
      </c>
    </row>
    <row r="76" spans="1:5">
      <c r="A76" s="16"/>
      <c r="B76" s="21"/>
      <c r="C76" s="24"/>
    </row>
    <row r="77" spans="1:5" ht="17.399999999999999">
      <c r="A77" s="136" t="s">
        <v>90</v>
      </c>
      <c r="B77" s="21"/>
      <c r="C77" s="24"/>
    </row>
    <row r="78" spans="1:5">
      <c r="A78" s="77" t="str">
        <f>A58</f>
        <v>t</v>
      </c>
      <c r="B78" s="100" t="s">
        <v>79</v>
      </c>
      <c r="C78" s="101" t="s">
        <v>80</v>
      </c>
      <c r="D78" s="97" t="s">
        <v>56</v>
      </c>
    </row>
    <row r="79" spans="1:5">
      <c r="A79" s="98" t="str">
        <f>A46</f>
        <v>AUS</v>
      </c>
      <c r="B79" s="87"/>
      <c r="C79" s="93"/>
      <c r="D79" s="74">
        <f>L46</f>
        <v>-0.90034114073182792</v>
      </c>
      <c r="E79" s="19"/>
    </row>
    <row r="80" spans="1:5">
      <c r="A80" s="98" t="str">
        <f t="shared" ref="A80:A88" si="16">A47</f>
        <v>CAN</v>
      </c>
      <c r="B80" s="87"/>
      <c r="C80" s="93"/>
      <c r="D80" s="74">
        <f t="shared" ref="D80:D88" si="17">L47</f>
        <v>-0.94901380351547338</v>
      </c>
      <c r="E80" s="19"/>
    </row>
    <row r="81" spans="1:5">
      <c r="A81" s="98" t="str">
        <f t="shared" si="16"/>
        <v>GER</v>
      </c>
      <c r="B81" s="87"/>
      <c r="C81" s="93"/>
      <c r="D81" s="74">
        <f t="shared" si="17"/>
        <v>-0.78734917829911544</v>
      </c>
      <c r="E81" s="19"/>
    </row>
    <row r="82" spans="1:5">
      <c r="A82" s="98" t="str">
        <f t="shared" si="16"/>
        <v>ESP</v>
      </c>
      <c r="B82" s="87"/>
      <c r="C82" s="93"/>
      <c r="D82" s="74">
        <f t="shared" si="17"/>
        <v>-0.87843359130473486</v>
      </c>
      <c r="E82" s="19"/>
    </row>
    <row r="83" spans="1:5">
      <c r="A83" s="98" t="str">
        <f t="shared" si="16"/>
        <v>FRA</v>
      </c>
      <c r="B83" s="87"/>
      <c r="C83" s="93"/>
      <c r="D83" s="74">
        <f t="shared" si="17"/>
        <v>-0.83534575426725421</v>
      </c>
      <c r="E83" s="19"/>
    </row>
    <row r="84" spans="1:5">
      <c r="A84" s="141" t="str">
        <f t="shared" si="16"/>
        <v>GB</v>
      </c>
      <c r="B84" s="103"/>
      <c r="C84" s="104"/>
      <c r="D84" s="140">
        <f t="shared" si="17"/>
        <v>-0.81707003639245435</v>
      </c>
      <c r="E84" s="19"/>
    </row>
    <row r="85" spans="1:5">
      <c r="A85" s="98" t="str">
        <f t="shared" si="16"/>
        <v>IRL</v>
      </c>
      <c r="B85" s="87"/>
      <c r="C85" s="93"/>
      <c r="D85" s="74">
        <f t="shared" si="17"/>
        <v>-0.43025903458337927</v>
      </c>
      <c r="E85" s="19"/>
    </row>
    <row r="86" spans="1:5">
      <c r="A86" s="98" t="str">
        <f t="shared" si="16"/>
        <v>SWE</v>
      </c>
      <c r="B86" s="87"/>
      <c r="C86" s="93"/>
      <c r="D86" s="74">
        <f t="shared" si="17"/>
        <v>-0.79659116325374213</v>
      </c>
      <c r="E86" s="19"/>
    </row>
    <row r="87" spans="1:5">
      <c r="A87" s="98" t="str">
        <f t="shared" si="16"/>
        <v>US</v>
      </c>
      <c r="B87" s="87"/>
      <c r="C87" s="93"/>
      <c r="D87" s="74">
        <f t="shared" si="17"/>
        <v>-0.86115748481584897</v>
      </c>
      <c r="E87" s="19"/>
    </row>
    <row r="88" spans="1:5">
      <c r="A88" s="99" t="str">
        <f t="shared" si="16"/>
        <v>JP</v>
      </c>
      <c r="B88" s="90">
        <f>J55*10/SQRT(3)</f>
        <v>6.6250246295951722E-3</v>
      </c>
      <c r="C88" s="94">
        <f>I55</f>
        <v>2.6452680627993035E-2</v>
      </c>
      <c r="D88" s="75">
        <f t="shared" si="17"/>
        <v>-0.92222728480762084</v>
      </c>
      <c r="E88" s="19"/>
    </row>
    <row r="89" spans="1:5">
      <c r="A89" s="16"/>
      <c r="B89" s="21"/>
      <c r="C89" s="24"/>
    </row>
    <row r="90" spans="1:5" ht="17.399999999999999">
      <c r="A90" s="136" t="s">
        <v>88</v>
      </c>
      <c r="B90" s="21"/>
      <c r="C90" s="24"/>
    </row>
    <row r="91" spans="1:5">
      <c r="A91" s="76" t="s">
        <v>53</v>
      </c>
      <c r="B91" s="106" t="s">
        <v>74</v>
      </c>
      <c r="C91" s="105" t="str">
        <f>C58</f>
        <v>sig_HP (k=1)</v>
      </c>
      <c r="D91" s="77" t="s">
        <v>56</v>
      </c>
      <c r="E91" s="78" t="s">
        <v>57</v>
      </c>
    </row>
    <row r="92" spans="1:5">
      <c r="A92" s="69">
        <f>A59</f>
        <v>1</v>
      </c>
      <c r="B92" s="107">
        <f t="shared" ref="B92:B98" si="18">sig_q*A92/SQRT(3)</f>
        <v>1.7320508075688774E-3</v>
      </c>
      <c r="C92" s="87">
        <f t="shared" ref="C92:C98" si="19">sig_HP</f>
        <v>0.05</v>
      </c>
      <c r="D92" s="74">
        <f t="shared" ref="D92:D98" si="20">-COR_HP_q</f>
        <v>0.81777884719714522</v>
      </c>
      <c r="E92" s="109">
        <f t="shared" ref="E92:E98" si="21">SQRT(B92^2+C92^2+2*B92*C92*D92)</f>
        <v>5.1426096986550089E-2</v>
      </c>
    </row>
    <row r="93" spans="1:5">
      <c r="A93" s="69">
        <f t="shared" ref="A93:A98" si="22">A60</f>
        <v>5</v>
      </c>
      <c r="B93" s="107">
        <f t="shared" si="18"/>
        <v>8.6602540378443865E-3</v>
      </c>
      <c r="C93" s="87">
        <f t="shared" si="19"/>
        <v>0.05</v>
      </c>
      <c r="D93" s="74">
        <f t="shared" si="20"/>
        <v>0.81777884719714522</v>
      </c>
      <c r="E93" s="109">
        <f t="shared" si="21"/>
        <v>5.7299365235142709E-2</v>
      </c>
    </row>
    <row r="94" spans="1:5">
      <c r="A94" s="69">
        <f t="shared" si="22"/>
        <v>10</v>
      </c>
      <c r="B94" s="107">
        <f t="shared" si="18"/>
        <v>1.7320508075688773E-2</v>
      </c>
      <c r="C94" s="87">
        <f t="shared" si="19"/>
        <v>0.05</v>
      </c>
      <c r="D94" s="74">
        <f t="shared" si="20"/>
        <v>0.81777884719714522</v>
      </c>
      <c r="E94" s="109">
        <f t="shared" si="21"/>
        <v>6.4934078207829829E-2</v>
      </c>
    </row>
    <row r="95" spans="1:5">
      <c r="A95" s="69">
        <f t="shared" si="22"/>
        <v>15</v>
      </c>
      <c r="B95" s="107">
        <f t="shared" si="18"/>
        <v>2.598076211353316E-2</v>
      </c>
      <c r="C95" s="87">
        <f t="shared" si="19"/>
        <v>0.05</v>
      </c>
      <c r="D95" s="74">
        <f t="shared" si="20"/>
        <v>0.81777884719714522</v>
      </c>
      <c r="E95" s="109">
        <f t="shared" si="21"/>
        <v>7.2798707193540479E-2</v>
      </c>
    </row>
    <row r="96" spans="1:5">
      <c r="A96" s="69">
        <f t="shared" si="22"/>
        <v>20</v>
      </c>
      <c r="B96" s="107">
        <f t="shared" si="18"/>
        <v>3.4641016151377546E-2</v>
      </c>
      <c r="C96" s="87">
        <f t="shared" si="19"/>
        <v>0.05</v>
      </c>
      <c r="D96" s="74">
        <f t="shared" si="20"/>
        <v>0.81777884719714522</v>
      </c>
      <c r="E96" s="109">
        <f t="shared" si="21"/>
        <v>8.0826165475055931E-2</v>
      </c>
    </row>
    <row r="97" spans="1:11">
      <c r="A97" s="69">
        <f t="shared" si="22"/>
        <v>25</v>
      </c>
      <c r="B97" s="107">
        <f t="shared" si="18"/>
        <v>4.3301270189221933E-2</v>
      </c>
      <c r="C97" s="87">
        <f t="shared" si="19"/>
        <v>0.05</v>
      </c>
      <c r="D97" s="74">
        <f t="shared" si="20"/>
        <v>0.81777884719714522</v>
      </c>
      <c r="E97" s="109">
        <f t="shared" si="21"/>
        <v>8.8972390558821127E-2</v>
      </c>
    </row>
    <row r="98" spans="1:11">
      <c r="A98" s="70">
        <f t="shared" si="22"/>
        <v>30</v>
      </c>
      <c r="B98" s="108">
        <f t="shared" si="18"/>
        <v>5.1961524227066319E-2</v>
      </c>
      <c r="C98" s="90">
        <f t="shared" si="19"/>
        <v>0.05</v>
      </c>
      <c r="D98" s="75">
        <f t="shared" si="20"/>
        <v>0.81777884719714522</v>
      </c>
      <c r="E98" s="110">
        <f t="shared" si="21"/>
        <v>9.7207528196645784E-2</v>
      </c>
    </row>
    <row r="99" spans="1:11">
      <c r="A99" s="16"/>
      <c r="B99" s="21"/>
      <c r="C99" s="24"/>
    </row>
    <row r="100" spans="1:11" ht="17.399999999999999">
      <c r="A100" s="138" t="s">
        <v>89</v>
      </c>
    </row>
    <row r="101" spans="1:11">
      <c r="C101" s="14" t="s">
        <v>68</v>
      </c>
      <c r="D101" s="14" t="s">
        <v>46</v>
      </c>
      <c r="E101" s="14" t="s">
        <v>69</v>
      </c>
      <c r="F101" s="14" t="s">
        <v>70</v>
      </c>
    </row>
    <row r="102" spans="1:11">
      <c r="B102" s="14" t="s">
        <v>68</v>
      </c>
      <c r="C102" s="41">
        <v>1</v>
      </c>
      <c r="D102" s="42">
        <f>C103</f>
        <v>0</v>
      </c>
      <c r="E102" s="42">
        <f>C104</f>
        <v>-0.81777884719714522</v>
      </c>
      <c r="F102" s="43">
        <f>C105</f>
        <v>0</v>
      </c>
      <c r="G102" s="14" t="s">
        <v>101</v>
      </c>
      <c r="H102" s="20"/>
      <c r="I102" s="20"/>
      <c r="J102" s="20"/>
      <c r="K102" s="20"/>
    </row>
    <row r="103" spans="1:11">
      <c r="B103" s="14" t="s">
        <v>46</v>
      </c>
      <c r="C103" s="44">
        <f>COR_HP_IR</f>
        <v>0</v>
      </c>
      <c r="D103" s="45">
        <v>1</v>
      </c>
      <c r="E103" s="45">
        <v>0</v>
      </c>
      <c r="F103" s="46">
        <v>0</v>
      </c>
      <c r="H103" s="20"/>
      <c r="I103" s="20"/>
      <c r="J103" s="20"/>
      <c r="K103" s="20"/>
    </row>
    <row r="104" spans="1:11">
      <c r="B104" s="14" t="s">
        <v>69</v>
      </c>
      <c r="C104" s="44">
        <f>COR_HP_q</f>
        <v>-0.81777884719714522</v>
      </c>
      <c r="D104" s="45">
        <v>0</v>
      </c>
      <c r="E104" s="45">
        <v>1</v>
      </c>
      <c r="F104" s="46">
        <v>0</v>
      </c>
      <c r="H104" s="20"/>
      <c r="I104" s="20"/>
      <c r="J104" s="20"/>
      <c r="K104" s="20"/>
    </row>
    <row r="105" spans="1:11">
      <c r="B105" s="14" t="s">
        <v>70</v>
      </c>
      <c r="C105" s="47">
        <v>0</v>
      </c>
      <c r="D105" s="48">
        <v>0</v>
      </c>
      <c r="E105" s="48">
        <v>0</v>
      </c>
      <c r="F105" s="49">
        <v>1</v>
      </c>
      <c r="H105" s="20"/>
      <c r="I105" s="20"/>
      <c r="J105" s="20"/>
      <c r="K105" s="20"/>
    </row>
    <row r="107" spans="1:11" ht="18" thickBot="1">
      <c r="A107" s="138" t="s">
        <v>86</v>
      </c>
    </row>
    <row r="108" spans="1:11" ht="15.6" thickBot="1">
      <c r="A108" s="139">
        <v>1</v>
      </c>
      <c r="B108" s="14" t="s">
        <v>71</v>
      </c>
      <c r="C108" s="19">
        <f>B109</f>
        <v>0.05</v>
      </c>
      <c r="D108" s="25">
        <f>B110</f>
        <v>5.773502691896258E-3</v>
      </c>
      <c r="E108" s="25">
        <f>B111</f>
        <v>-1.7320508075688774E-3</v>
      </c>
      <c r="F108" s="19">
        <f>B112</f>
        <v>8.5000000000000006E-2</v>
      </c>
    </row>
    <row r="109" spans="1:11">
      <c r="A109" s="14" t="s">
        <v>68</v>
      </c>
      <c r="B109" s="19">
        <f>sig_HP</f>
        <v>0.05</v>
      </c>
      <c r="C109" s="111">
        <f>$B109*C$108*C102</f>
        <v>2.5000000000000005E-3</v>
      </c>
      <c r="D109" s="112">
        <f>$B109*D$108*D102</f>
        <v>0</v>
      </c>
      <c r="E109" s="112">
        <f>$B109*E$108*E102</f>
        <v>7.0821725635028049E-5</v>
      </c>
      <c r="F109" s="113">
        <f>$B109*F$108*F102</f>
        <v>0</v>
      </c>
      <c r="G109" s="14" t="s">
        <v>101</v>
      </c>
    </row>
    <row r="110" spans="1:11">
      <c r="A110" s="14" t="s">
        <v>46</v>
      </c>
      <c r="B110" s="25">
        <f>sig_IR*$A$108/SQRT(3)</f>
        <v>5.773502691896258E-3</v>
      </c>
      <c r="C110" s="114">
        <f t="shared" ref="C110:F112" si="23">$B110*C$108*C103</f>
        <v>0</v>
      </c>
      <c r="D110" s="115">
        <f t="shared" si="23"/>
        <v>3.3333333333333335E-5</v>
      </c>
      <c r="E110" s="115">
        <f t="shared" si="23"/>
        <v>0</v>
      </c>
      <c r="F110" s="116">
        <f t="shared" si="23"/>
        <v>0</v>
      </c>
    </row>
    <row r="111" spans="1:11">
      <c r="A111" s="14" t="s">
        <v>69</v>
      </c>
      <c r="B111" s="25">
        <f>-sig_q*$A$108/SQRT(3)</f>
        <v>-1.7320508075688774E-3</v>
      </c>
      <c r="C111" s="114">
        <f t="shared" si="23"/>
        <v>7.0821725635028049E-5</v>
      </c>
      <c r="D111" s="115">
        <f t="shared" si="23"/>
        <v>0</v>
      </c>
      <c r="E111" s="115">
        <f t="shared" si="23"/>
        <v>3.0000000000000005E-6</v>
      </c>
      <c r="F111" s="116">
        <f t="shared" si="23"/>
        <v>0</v>
      </c>
      <c r="H111" s="19"/>
    </row>
    <row r="112" spans="1:11">
      <c r="A112" s="14" t="s">
        <v>70</v>
      </c>
      <c r="B112" s="19">
        <f>sig_AR</f>
        <v>8.5000000000000006E-2</v>
      </c>
      <c r="C112" s="117">
        <f t="shared" si="23"/>
        <v>0</v>
      </c>
      <c r="D112" s="118">
        <f t="shared" si="23"/>
        <v>0</v>
      </c>
      <c r="E112" s="118">
        <f t="shared" si="23"/>
        <v>0</v>
      </c>
      <c r="F112" s="119">
        <f t="shared" si="23"/>
        <v>7.2250000000000014E-3</v>
      </c>
    </row>
    <row r="114" spans="1:10">
      <c r="A114" s="14" t="s">
        <v>72</v>
      </c>
      <c r="C114" s="128">
        <f>SQRT(SUM(C109:F112))</f>
        <v>9.9513701491821677E-2</v>
      </c>
      <c r="D114" s="14" t="s">
        <v>102</v>
      </c>
    </row>
    <row r="115" spans="1:10">
      <c r="C115" s="127" t="s">
        <v>105</v>
      </c>
    </row>
    <row r="116" spans="1:10" ht="17.399999999999999">
      <c r="A116" s="136" t="s">
        <v>95</v>
      </c>
      <c r="C116" s="19"/>
    </row>
    <row r="117" spans="1:10">
      <c r="A117" s="120"/>
      <c r="B117" s="123">
        <f>B109</f>
        <v>0.05</v>
      </c>
      <c r="C117" s="19"/>
    </row>
    <row r="118" spans="1:10">
      <c r="A118" s="121"/>
      <c r="B118" s="124">
        <f>B112</f>
        <v>8.5000000000000006E-2</v>
      </c>
      <c r="C118" s="19"/>
    </row>
    <row r="119" spans="1:10">
      <c r="A119" s="121"/>
      <c r="B119" s="125">
        <f>B110</f>
        <v>5.773502691896258E-3</v>
      </c>
      <c r="C119" s="19"/>
      <c r="F119" s="39"/>
    </row>
    <row r="120" spans="1:10">
      <c r="A120" s="122"/>
      <c r="B120" s="126">
        <f>B111</f>
        <v>-1.7320508075688774E-3</v>
      </c>
      <c r="C120" s="19"/>
    </row>
    <row r="121" spans="1:10">
      <c r="C121" s="19"/>
      <c r="E121" s="13"/>
    </row>
    <row r="122" spans="1:10" ht="17.399999999999999">
      <c r="A122" s="138" t="s">
        <v>94</v>
      </c>
      <c r="E122" s="23"/>
    </row>
    <row r="123" spans="1:10">
      <c r="A123" s="14" t="s">
        <v>106</v>
      </c>
      <c r="F123" s="40"/>
    </row>
    <row r="124" spans="1:10">
      <c r="A124" s="76" t="s">
        <v>53</v>
      </c>
      <c r="B124" s="77" t="s">
        <v>107</v>
      </c>
      <c r="C124" s="175" t="s">
        <v>111</v>
      </c>
      <c r="D124" s="176"/>
      <c r="F124" s="38"/>
    </row>
    <row r="125" spans="1:10" ht="17.399999999999999">
      <c r="A125" s="69"/>
      <c r="B125" s="142">
        <f>C114</f>
        <v>9.9513701491821677E-2</v>
      </c>
      <c r="C125" s="177"/>
      <c r="D125" s="178"/>
      <c r="F125" s="147" t="s">
        <v>121</v>
      </c>
      <c r="G125" s="148"/>
      <c r="H125" s="148"/>
      <c r="I125" s="148"/>
      <c r="J125" s="149"/>
    </row>
    <row r="126" spans="1:10" ht="17.399999999999999">
      <c r="A126" s="69">
        <f t="shared" ref="A126:A132" si="24">A59</f>
        <v>1</v>
      </c>
      <c r="B126" s="143">
        <f t="dataTable" ref="B126:B132" dt2D="0" dtr="0" r1="A108"/>
        <v>9.9513701491821677E-2</v>
      </c>
      <c r="C126" s="179" t="s">
        <v>112</v>
      </c>
      <c r="D126" s="180"/>
      <c r="F126" s="150" t="s">
        <v>122</v>
      </c>
      <c r="G126" s="151"/>
      <c r="H126" s="152"/>
      <c r="I126" s="153"/>
      <c r="J126" s="154"/>
    </row>
    <row r="127" spans="1:10">
      <c r="A127" s="69">
        <f t="shared" si="24"/>
        <v>5</v>
      </c>
      <c r="B127" s="143">
        <v>0.10649671633286924</v>
      </c>
      <c r="C127" s="179" t="s">
        <v>113</v>
      </c>
      <c r="D127" s="180"/>
      <c r="F127" s="25"/>
      <c r="G127" s="39"/>
      <c r="H127" s="129"/>
    </row>
    <row r="128" spans="1:10">
      <c r="A128" s="69">
        <f t="shared" si="24"/>
        <v>10</v>
      </c>
      <c r="B128" s="143">
        <v>0.12155150285386807</v>
      </c>
      <c r="C128" s="179" t="s">
        <v>114</v>
      </c>
      <c r="D128" s="180"/>
      <c r="F128" s="25"/>
      <c r="G128" s="39"/>
      <c r="H128" s="129"/>
    </row>
    <row r="129" spans="1:8">
      <c r="A129" s="69">
        <f t="shared" si="24"/>
        <v>15</v>
      </c>
      <c r="B129" s="143">
        <v>0.14150848656194032</v>
      </c>
      <c r="C129" s="179" t="s">
        <v>115</v>
      </c>
      <c r="D129" s="180"/>
      <c r="F129" s="25"/>
      <c r="G129" s="39"/>
      <c r="H129" s="129"/>
    </row>
    <row r="130" spans="1:8">
      <c r="A130" s="69">
        <f t="shared" si="24"/>
        <v>20</v>
      </c>
      <c r="B130" s="143">
        <v>0.16459405323016521</v>
      </c>
      <c r="C130" s="179" t="s">
        <v>116</v>
      </c>
      <c r="D130" s="180"/>
      <c r="F130" s="25"/>
      <c r="G130" s="39"/>
      <c r="H130" s="129"/>
    </row>
    <row r="131" spans="1:8">
      <c r="A131" s="69">
        <f t="shared" si="24"/>
        <v>25</v>
      </c>
      <c r="B131" s="143">
        <v>0.18966923739785729</v>
      </c>
      <c r="C131" s="179" t="s">
        <v>117</v>
      </c>
      <c r="D131" s="180"/>
      <c r="F131" s="25"/>
      <c r="G131" s="39"/>
      <c r="H131" s="129"/>
    </row>
    <row r="132" spans="1:8">
      <c r="A132" s="70">
        <f t="shared" si="24"/>
        <v>30</v>
      </c>
      <c r="B132" s="144">
        <v>0.21604236514651864</v>
      </c>
      <c r="C132" s="181" t="s">
        <v>118</v>
      </c>
      <c r="D132" s="182"/>
      <c r="F132" s="25"/>
      <c r="G132" s="39"/>
      <c r="H132" s="129"/>
    </row>
    <row r="133" spans="1:8">
      <c r="B133" s="19"/>
    </row>
    <row r="134" spans="1:8" ht="17.399999999999999">
      <c r="A134" s="136" t="s">
        <v>120</v>
      </c>
      <c r="B134" s="19"/>
      <c r="F134" s="38"/>
    </row>
    <row r="135" spans="1:8">
      <c r="A135" s="14" t="s">
        <v>97</v>
      </c>
      <c r="F135" s="38"/>
    </row>
    <row r="136" spans="1:8">
      <c r="B136" s="157">
        <f>C114</f>
        <v>9.9513701491821677E-2</v>
      </c>
      <c r="C136" s="158"/>
      <c r="D136" s="76" t="s">
        <v>53</v>
      </c>
      <c r="E136" s="77" t="s">
        <v>108</v>
      </c>
      <c r="F136" s="78" t="s">
        <v>109</v>
      </c>
      <c r="G136" s="135" t="s">
        <v>42</v>
      </c>
      <c r="H136" s="129"/>
    </row>
    <row r="137" spans="1:8">
      <c r="A137" s="14">
        <v>1</v>
      </c>
      <c r="B137" s="158">
        <f t="dataTable" ref="B137:B185" dt2D="0" dtr="0" r1="A108" ca="1"/>
        <v>9.9513701491821677E-2</v>
      </c>
      <c r="C137" s="158">
        <f t="shared" ref="C137:C168" si="25">SQRT(sig_IR^2/3+sig_q^2/3)*A137</f>
        <v>6.027713773341708E-3</v>
      </c>
      <c r="D137" s="131">
        <f>A137</f>
        <v>1</v>
      </c>
      <c r="E137" s="145">
        <f t="shared" ref="E137:F137" si="26">B137</f>
        <v>9.9513701491821677E-2</v>
      </c>
      <c r="F137" s="132">
        <f t="shared" si="26"/>
        <v>6.027713773341708E-3</v>
      </c>
      <c r="G137" s="130" t="s">
        <v>123</v>
      </c>
      <c r="H137" s="129"/>
    </row>
    <row r="138" spans="1:8">
      <c r="A138" s="14">
        <f>A137+1</f>
        <v>2</v>
      </c>
      <c r="B138" s="158">
        <v>0.10076517372521841</v>
      </c>
      <c r="C138" s="158">
        <f t="shared" si="25"/>
        <v>1.2055427546683416E-2</v>
      </c>
      <c r="D138" s="133">
        <f t="shared" ref="D138:D186" si="27">A138</f>
        <v>2</v>
      </c>
      <c r="E138" s="146">
        <f t="shared" ref="E138:E186" si="28">B138</f>
        <v>0.10076517372521841</v>
      </c>
      <c r="F138" s="134">
        <f t="shared" ref="F138:F186" si="29">C138</f>
        <v>1.2055427546683416E-2</v>
      </c>
      <c r="G138" s="130" t="s">
        <v>110</v>
      </c>
      <c r="H138" s="129"/>
    </row>
    <row r="139" spans="1:8">
      <c r="A139" s="14">
        <f t="shared" ref="A139:A202" si="30">A138+1</f>
        <v>3</v>
      </c>
      <c r="B139" s="158">
        <v>0.10235687741334322</v>
      </c>
      <c r="C139" s="158">
        <f t="shared" si="25"/>
        <v>1.8083141320025125E-2</v>
      </c>
      <c r="D139" s="133">
        <f t="shared" si="27"/>
        <v>3</v>
      </c>
      <c r="E139" s="146">
        <f t="shared" si="28"/>
        <v>0.10235687741334322</v>
      </c>
      <c r="F139" s="134">
        <f t="shared" si="29"/>
        <v>1.8083141320025125E-2</v>
      </c>
      <c r="G139" s="130" t="s">
        <v>124</v>
      </c>
      <c r="H139" s="129"/>
    </row>
    <row r="140" spans="1:8">
      <c r="A140" s="14">
        <f t="shared" si="30"/>
        <v>4</v>
      </c>
      <c r="B140" s="158">
        <v>0.1042732330869891</v>
      </c>
      <c r="C140" s="158">
        <f t="shared" si="25"/>
        <v>2.4110855093366832E-2</v>
      </c>
      <c r="D140" s="133">
        <f t="shared" si="27"/>
        <v>4</v>
      </c>
      <c r="E140" s="146">
        <f t="shared" si="28"/>
        <v>0.1042732330869891</v>
      </c>
      <c r="F140" s="134">
        <f t="shared" si="29"/>
        <v>2.4110855093366832E-2</v>
      </c>
      <c r="G140" s="135" t="s">
        <v>119</v>
      </c>
      <c r="H140" s="129"/>
    </row>
    <row r="141" spans="1:8">
      <c r="A141" s="14">
        <f t="shared" si="30"/>
        <v>5</v>
      </c>
      <c r="B141" s="158">
        <v>0.10649671633286924</v>
      </c>
      <c r="C141" s="158">
        <f t="shared" si="25"/>
        <v>3.0138568866708539E-2</v>
      </c>
      <c r="D141" s="133">
        <f t="shared" si="27"/>
        <v>5</v>
      </c>
      <c r="E141" s="146">
        <f t="shared" si="28"/>
        <v>0.10649671633286924</v>
      </c>
      <c r="F141" s="134">
        <f t="shared" si="29"/>
        <v>3.0138568866708539E-2</v>
      </c>
      <c r="G141" s="135" t="s">
        <v>125</v>
      </c>
      <c r="H141" s="129"/>
    </row>
    <row r="142" spans="1:8">
      <c r="A142" s="14">
        <f t="shared" si="30"/>
        <v>6</v>
      </c>
      <c r="B142" s="158">
        <v>0.10900853502189789</v>
      </c>
      <c r="C142" s="158">
        <f t="shared" si="25"/>
        <v>3.616628264005025E-2</v>
      </c>
      <c r="D142" s="133">
        <f t="shared" si="27"/>
        <v>6</v>
      </c>
      <c r="E142" s="146">
        <f t="shared" si="28"/>
        <v>0.10900853502189789</v>
      </c>
      <c r="F142" s="134">
        <f t="shared" si="29"/>
        <v>3.616628264005025E-2</v>
      </c>
      <c r="G142" s="130"/>
      <c r="H142" s="129"/>
    </row>
    <row r="143" spans="1:8">
      <c r="A143" s="14">
        <f t="shared" si="30"/>
        <v>7</v>
      </c>
      <c r="B143" s="158">
        <v>0.11178925481558472</v>
      </c>
      <c r="C143" s="158">
        <f t="shared" si="25"/>
        <v>4.2193996413391957E-2</v>
      </c>
      <c r="D143" s="133">
        <f t="shared" si="27"/>
        <v>7</v>
      </c>
      <c r="E143" s="146">
        <f t="shared" si="28"/>
        <v>0.11178925481558472</v>
      </c>
      <c r="F143" s="134">
        <f t="shared" si="29"/>
        <v>4.2193996413391957E-2</v>
      </c>
      <c r="G143" s="15"/>
      <c r="H143" s="15"/>
    </row>
    <row r="144" spans="1:8">
      <c r="A144" s="14">
        <f t="shared" si="30"/>
        <v>8</v>
      </c>
      <c r="B144" s="158">
        <v>0.11481934045923528</v>
      </c>
      <c r="C144" s="158">
        <f t="shared" si="25"/>
        <v>4.8221710186733664E-2</v>
      </c>
      <c r="D144" s="133">
        <f t="shared" si="27"/>
        <v>8</v>
      </c>
      <c r="E144" s="146">
        <f t="shared" si="28"/>
        <v>0.11481934045923528</v>
      </c>
      <c r="F144" s="134">
        <f t="shared" si="29"/>
        <v>4.8221710186733664E-2</v>
      </c>
      <c r="G144" s="15"/>
      <c r="H144" s="15"/>
    </row>
    <row r="145" spans="1:8">
      <c r="A145" s="14">
        <f t="shared" si="30"/>
        <v>9</v>
      </c>
      <c r="B145" s="158">
        <v>0.11807959629601765</v>
      </c>
      <c r="C145" s="158">
        <f t="shared" si="25"/>
        <v>5.4249423960075371E-2</v>
      </c>
      <c r="D145" s="133">
        <f t="shared" si="27"/>
        <v>9</v>
      </c>
      <c r="E145" s="146">
        <f t="shared" si="28"/>
        <v>0.11807959629601765</v>
      </c>
      <c r="F145" s="134">
        <f t="shared" si="29"/>
        <v>5.4249423960075371E-2</v>
      </c>
      <c r="G145" s="15"/>
      <c r="H145" s="15"/>
    </row>
    <row r="146" spans="1:8">
      <c r="A146" s="14">
        <f t="shared" si="30"/>
        <v>10</v>
      </c>
      <c r="B146" s="158">
        <v>0.12155150285386807</v>
      </c>
      <c r="C146" s="158">
        <f t="shared" si="25"/>
        <v>6.0277137733417079E-2</v>
      </c>
      <c r="D146" s="133">
        <f t="shared" si="27"/>
        <v>10</v>
      </c>
      <c r="E146" s="146">
        <f t="shared" si="28"/>
        <v>0.12155150285386807</v>
      </c>
      <c r="F146" s="134">
        <f t="shared" si="29"/>
        <v>6.0277137733417079E-2</v>
      </c>
    </row>
    <row r="147" spans="1:8">
      <c r="A147" s="14">
        <f t="shared" si="30"/>
        <v>11</v>
      </c>
      <c r="B147" s="158">
        <v>0.12521745604069726</v>
      </c>
      <c r="C147" s="158">
        <f t="shared" si="25"/>
        <v>6.6304851506758786E-2</v>
      </c>
      <c r="D147" s="133">
        <f t="shared" si="27"/>
        <v>11</v>
      </c>
      <c r="E147" s="146">
        <f t="shared" si="28"/>
        <v>0.12521745604069726</v>
      </c>
      <c r="F147" s="134">
        <f t="shared" si="29"/>
        <v>6.6304851506758786E-2</v>
      </c>
    </row>
    <row r="148" spans="1:8">
      <c r="A148" s="14">
        <f t="shared" si="30"/>
        <v>12</v>
      </c>
      <c r="B148" s="158">
        <v>0.12906092133268177</v>
      </c>
      <c r="C148" s="158">
        <f t="shared" si="25"/>
        <v>7.23325652801005E-2</v>
      </c>
      <c r="D148" s="133">
        <f t="shared" si="27"/>
        <v>12</v>
      </c>
      <c r="E148" s="146">
        <f t="shared" si="28"/>
        <v>0.12906092133268177</v>
      </c>
      <c r="F148" s="134">
        <f t="shared" si="29"/>
        <v>7.23325652801005E-2</v>
      </c>
    </row>
    <row r="149" spans="1:8">
      <c r="A149" s="14">
        <f t="shared" si="30"/>
        <v>13</v>
      </c>
      <c r="B149" s="158">
        <v>0.13306651795190277</v>
      </c>
      <c r="C149" s="158">
        <f t="shared" si="25"/>
        <v>7.83602790534422E-2</v>
      </c>
      <c r="D149" s="133">
        <f t="shared" si="27"/>
        <v>13</v>
      </c>
      <c r="E149" s="146">
        <f t="shared" si="28"/>
        <v>0.13306651795190277</v>
      </c>
      <c r="F149" s="134">
        <f t="shared" si="29"/>
        <v>7.83602790534422E-2</v>
      </c>
    </row>
    <row r="150" spans="1:8">
      <c r="A150" s="14">
        <f t="shared" si="30"/>
        <v>14</v>
      </c>
      <c r="B150" s="158">
        <v>0.13722004828418521</v>
      </c>
      <c r="C150" s="158">
        <f t="shared" si="25"/>
        <v>8.4387992826783914E-2</v>
      </c>
      <c r="D150" s="133">
        <f t="shared" si="27"/>
        <v>14</v>
      </c>
      <c r="E150" s="146">
        <f t="shared" si="28"/>
        <v>0.13722004828418521</v>
      </c>
      <c r="F150" s="134">
        <f t="shared" si="29"/>
        <v>8.4387992826783914E-2</v>
      </c>
    </row>
    <row r="151" spans="1:8">
      <c r="A151" s="14">
        <f t="shared" si="30"/>
        <v>15</v>
      </c>
      <c r="B151" s="158">
        <v>0.14150848656194032</v>
      </c>
      <c r="C151" s="158">
        <f t="shared" si="25"/>
        <v>9.0415706600125614E-2</v>
      </c>
      <c r="D151" s="133">
        <f t="shared" si="27"/>
        <v>15</v>
      </c>
      <c r="E151" s="146">
        <f t="shared" si="28"/>
        <v>0.14150848656194032</v>
      </c>
      <c r="F151" s="134">
        <f t="shared" si="29"/>
        <v>9.0415706600125614E-2</v>
      </c>
    </row>
    <row r="152" spans="1:8">
      <c r="A152" s="14">
        <f t="shared" si="30"/>
        <v>16</v>
      </c>
      <c r="B152" s="158">
        <v>0.14591993884885723</v>
      </c>
      <c r="C152" s="158">
        <f t="shared" si="25"/>
        <v>9.6443420373467328E-2</v>
      </c>
      <c r="D152" s="133">
        <f t="shared" si="27"/>
        <v>16</v>
      </c>
      <c r="E152" s="146">
        <f t="shared" si="28"/>
        <v>0.14591993884885723</v>
      </c>
      <c r="F152" s="134">
        <f t="shared" si="29"/>
        <v>9.6443420373467328E-2</v>
      </c>
    </row>
    <row r="153" spans="1:8">
      <c r="A153" s="14">
        <f t="shared" si="30"/>
        <v>17</v>
      </c>
      <c r="B153" s="158">
        <v>0.15044358412682241</v>
      </c>
      <c r="C153" s="158">
        <f t="shared" si="25"/>
        <v>0.10247113414680904</v>
      </c>
      <c r="D153" s="133">
        <f t="shared" si="27"/>
        <v>17</v>
      </c>
      <c r="E153" s="146">
        <f t="shared" si="28"/>
        <v>0.15044358412682241</v>
      </c>
      <c r="F153" s="134">
        <f t="shared" si="29"/>
        <v>0.10247113414680904</v>
      </c>
    </row>
    <row r="154" spans="1:8">
      <c r="A154" s="14">
        <f t="shared" si="30"/>
        <v>18</v>
      </c>
      <c r="B154" s="158">
        <v>0.15506960412299056</v>
      </c>
      <c r="C154" s="158">
        <f t="shared" si="25"/>
        <v>0.10849884792015074</v>
      </c>
      <c r="D154" s="133">
        <f t="shared" si="27"/>
        <v>18</v>
      </c>
      <c r="E154" s="146">
        <f t="shared" si="28"/>
        <v>0.15506960412299056</v>
      </c>
      <c r="F154" s="134">
        <f t="shared" si="29"/>
        <v>0.10849884792015074</v>
      </c>
    </row>
    <row r="155" spans="1:8">
      <c r="A155" s="14">
        <f t="shared" si="30"/>
        <v>19</v>
      </c>
      <c r="B155" s="158">
        <v>0.15978910759956202</v>
      </c>
      <c r="C155" s="158">
        <f t="shared" si="25"/>
        <v>0.11452656169349246</v>
      </c>
      <c r="D155" s="133">
        <f t="shared" si="27"/>
        <v>19</v>
      </c>
      <c r="E155" s="146">
        <f t="shared" si="28"/>
        <v>0.15978910759956202</v>
      </c>
      <c r="F155" s="134">
        <f t="shared" si="29"/>
        <v>0.11452656169349246</v>
      </c>
    </row>
    <row r="156" spans="1:8">
      <c r="A156" s="14">
        <f t="shared" si="30"/>
        <v>20</v>
      </c>
      <c r="B156" s="158">
        <v>0.16459405323016521</v>
      </c>
      <c r="C156" s="158">
        <f t="shared" si="25"/>
        <v>0.12055427546683416</v>
      </c>
      <c r="D156" s="133">
        <f t="shared" si="27"/>
        <v>20</v>
      </c>
      <c r="E156" s="146">
        <f t="shared" si="28"/>
        <v>0.16459405323016521</v>
      </c>
      <c r="F156" s="134">
        <f t="shared" si="29"/>
        <v>0.12055427546683416</v>
      </c>
    </row>
    <row r="157" spans="1:8">
      <c r="A157" s="14">
        <f t="shared" si="30"/>
        <v>21</v>
      </c>
      <c r="B157" s="158">
        <v>0.16947717391044489</v>
      </c>
      <c r="C157" s="158">
        <f t="shared" si="25"/>
        <v>0.12658198924017586</v>
      </c>
      <c r="D157" s="133">
        <f t="shared" si="27"/>
        <v>21</v>
      </c>
      <c r="E157" s="146">
        <f t="shared" si="28"/>
        <v>0.16947717391044489</v>
      </c>
      <c r="F157" s="134">
        <f t="shared" si="29"/>
        <v>0.12658198924017586</v>
      </c>
    </row>
    <row r="158" spans="1:8">
      <c r="A158" s="14">
        <f t="shared" si="30"/>
        <v>22</v>
      </c>
      <c r="B158" s="158">
        <v>0.1744319043675055</v>
      </c>
      <c r="C158" s="158">
        <f t="shared" si="25"/>
        <v>0.13260970301351757</v>
      </c>
      <c r="D158" s="133">
        <f t="shared" si="27"/>
        <v>22</v>
      </c>
      <c r="E158" s="146">
        <f t="shared" si="28"/>
        <v>0.1744319043675055</v>
      </c>
      <c r="F158" s="134">
        <f t="shared" si="29"/>
        <v>0.13260970301351757</v>
      </c>
    </row>
    <row r="159" spans="1:8">
      <c r="A159" s="14">
        <f t="shared" si="30"/>
        <v>23</v>
      </c>
      <c r="B159" s="158">
        <v>0.17945231319920241</v>
      </c>
      <c r="C159" s="158">
        <f t="shared" si="25"/>
        <v>0.13863741678685929</v>
      </c>
      <c r="D159" s="133">
        <f t="shared" si="27"/>
        <v>23</v>
      </c>
      <c r="E159" s="146">
        <f t="shared" si="28"/>
        <v>0.17945231319920241</v>
      </c>
      <c r="F159" s="134">
        <f t="shared" si="29"/>
        <v>0.13863741678685929</v>
      </c>
    </row>
    <row r="160" spans="1:8">
      <c r="A160" s="14">
        <f t="shared" si="30"/>
        <v>24</v>
      </c>
      <c r="B160" s="158">
        <v>0.1845330399426654</v>
      </c>
      <c r="C160" s="158">
        <f t="shared" si="25"/>
        <v>0.144665130560201</v>
      </c>
      <c r="D160" s="133">
        <f t="shared" si="27"/>
        <v>24</v>
      </c>
      <c r="E160" s="146">
        <f t="shared" si="28"/>
        <v>0.1845330399426654</v>
      </c>
      <c r="F160" s="134">
        <f t="shared" si="29"/>
        <v>0.144665130560201</v>
      </c>
    </row>
    <row r="161" spans="1:6">
      <c r="A161" s="14">
        <f t="shared" si="30"/>
        <v>25</v>
      </c>
      <c r="B161" s="158">
        <v>0.18966923739785729</v>
      </c>
      <c r="C161" s="158">
        <f t="shared" si="25"/>
        <v>0.15069284433354271</v>
      </c>
      <c r="D161" s="133">
        <f t="shared" si="27"/>
        <v>25</v>
      </c>
      <c r="E161" s="146">
        <f t="shared" si="28"/>
        <v>0.18966923739785729</v>
      </c>
      <c r="F161" s="134">
        <f t="shared" si="29"/>
        <v>0.15069284433354271</v>
      </c>
    </row>
    <row r="162" spans="1:6">
      <c r="A162" s="14">
        <f t="shared" si="30"/>
        <v>26</v>
      </c>
      <c r="B162" s="158">
        <v>0.19485651917848373</v>
      </c>
      <c r="C162" s="158">
        <f t="shared" si="25"/>
        <v>0.1567205581068844</v>
      </c>
      <c r="D162" s="133">
        <f t="shared" si="27"/>
        <v>26</v>
      </c>
      <c r="E162" s="146">
        <f t="shared" si="28"/>
        <v>0.19485651917848373</v>
      </c>
      <c r="F162" s="134">
        <f t="shared" si="29"/>
        <v>0.1567205581068844</v>
      </c>
    </row>
    <row r="163" spans="1:6">
      <c r="A163" s="14">
        <f t="shared" si="30"/>
        <v>27</v>
      </c>
      <c r="B163" s="158">
        <v>0.20009091229811393</v>
      </c>
      <c r="C163" s="158">
        <f t="shared" si="25"/>
        <v>0.16274827188022611</v>
      </c>
      <c r="D163" s="133">
        <f t="shared" si="27"/>
        <v>27</v>
      </c>
      <c r="E163" s="146">
        <f t="shared" si="28"/>
        <v>0.20009091229811393</v>
      </c>
      <c r="F163" s="134">
        <f t="shared" si="29"/>
        <v>0.16274827188022611</v>
      </c>
    </row>
    <row r="164" spans="1:6">
      <c r="A164" s="14">
        <f t="shared" si="30"/>
        <v>28</v>
      </c>
      <c r="B164" s="158">
        <v>0.20536881449941446</v>
      </c>
      <c r="C164" s="158">
        <f t="shared" si="25"/>
        <v>0.16877598565356783</v>
      </c>
      <c r="D164" s="133">
        <f t="shared" si="27"/>
        <v>28</v>
      </c>
      <c r="E164" s="146">
        <f t="shared" si="28"/>
        <v>0.20536881449941446</v>
      </c>
      <c r="F164" s="134">
        <f t="shared" si="29"/>
        <v>0.16877598565356783</v>
      </c>
    </row>
    <row r="165" spans="1:6">
      <c r="A165" s="14">
        <f t="shared" si="30"/>
        <v>29</v>
      </c>
      <c r="B165" s="158">
        <v>0.21068695598011036</v>
      </c>
      <c r="C165" s="158">
        <f t="shared" si="25"/>
        <v>0.17480369942690954</v>
      </c>
      <c r="D165" s="133">
        <f t="shared" si="27"/>
        <v>29</v>
      </c>
      <c r="E165" s="146">
        <f t="shared" si="28"/>
        <v>0.21068695598011036</v>
      </c>
      <c r="F165" s="134">
        <f t="shared" si="29"/>
        <v>0.17480369942690954</v>
      </c>
    </row>
    <row r="166" spans="1:6">
      <c r="A166" s="14">
        <f t="shared" si="30"/>
        <v>30</v>
      </c>
      <c r="B166" s="158">
        <v>0.21604236514651864</v>
      </c>
      <c r="C166" s="158">
        <f t="shared" si="25"/>
        <v>0.18083141320025123</v>
      </c>
      <c r="D166" s="133">
        <f t="shared" si="27"/>
        <v>30</v>
      </c>
      <c r="E166" s="146">
        <f t="shared" si="28"/>
        <v>0.21604236514651864</v>
      </c>
      <c r="F166" s="134">
        <f t="shared" si="29"/>
        <v>0.18083141320025123</v>
      </c>
    </row>
    <row r="167" spans="1:6">
      <c r="A167" s="14">
        <f t="shared" si="30"/>
        <v>31</v>
      </c>
      <c r="B167" s="158">
        <v>0.22143233802384213</v>
      </c>
      <c r="C167" s="158">
        <f t="shared" si="25"/>
        <v>0.18685912697359294</v>
      </c>
      <c r="D167" s="133">
        <f t="shared" si="27"/>
        <v>31</v>
      </c>
      <c r="E167" s="146">
        <f t="shared" si="28"/>
        <v>0.22143233802384213</v>
      </c>
      <c r="F167" s="134">
        <f t="shared" si="29"/>
        <v>0.18685912697359294</v>
      </c>
    </row>
    <row r="168" spans="1:6">
      <c r="A168" s="14">
        <f t="shared" si="30"/>
        <v>32</v>
      </c>
      <c r="B168" s="158">
        <v>0.2268544109643344</v>
      </c>
      <c r="C168" s="158">
        <f t="shared" si="25"/>
        <v>0.19288684074693466</v>
      </c>
      <c r="D168" s="133">
        <f t="shared" si="27"/>
        <v>32</v>
      </c>
      <c r="E168" s="146">
        <f t="shared" si="28"/>
        <v>0.2268544109643344</v>
      </c>
      <c r="F168" s="134">
        <f t="shared" si="29"/>
        <v>0.19288684074693466</v>
      </c>
    </row>
    <row r="169" spans="1:6">
      <c r="A169" s="14">
        <f t="shared" si="30"/>
        <v>33</v>
      </c>
      <c r="B169" s="158">
        <v>0.23230633631459963</v>
      </c>
      <c r="C169" s="158">
        <f t="shared" ref="C169:C186" si="31">SQRT(sig_IR^2/3+sig_q^2/3)*A169</f>
        <v>0.19891455452027637</v>
      </c>
      <c r="D169" s="133">
        <f t="shared" si="27"/>
        <v>33</v>
      </c>
      <c r="E169" s="146">
        <f t="shared" si="28"/>
        <v>0.23230633631459963</v>
      </c>
      <c r="F169" s="134">
        <f t="shared" si="29"/>
        <v>0.19891455452027637</v>
      </c>
    </row>
    <row r="170" spans="1:6">
      <c r="A170" s="14">
        <f t="shared" si="30"/>
        <v>34</v>
      </c>
      <c r="B170" s="158">
        <v>0.23778606072794775</v>
      </c>
      <c r="C170" s="158">
        <f t="shared" si="31"/>
        <v>0.20494226829361809</v>
      </c>
      <c r="D170" s="133">
        <f t="shared" si="27"/>
        <v>34</v>
      </c>
      <c r="E170" s="146">
        <f t="shared" si="28"/>
        <v>0.23778606072794775</v>
      </c>
      <c r="F170" s="134">
        <f t="shared" si="29"/>
        <v>0.20494226829361809</v>
      </c>
    </row>
    <row r="171" spans="1:6">
      <c r="A171" s="14">
        <f t="shared" si="30"/>
        <v>35</v>
      </c>
      <c r="B171" s="158">
        <v>0.2432917058343447</v>
      </c>
      <c r="C171" s="158">
        <f t="shared" si="31"/>
        <v>0.21096998206695977</v>
      </c>
      <c r="D171" s="133">
        <f t="shared" si="27"/>
        <v>35</v>
      </c>
      <c r="E171" s="146">
        <f t="shared" si="28"/>
        <v>0.2432917058343447</v>
      </c>
      <c r="F171" s="134">
        <f t="shared" si="29"/>
        <v>0.21096998206695977</v>
      </c>
    </row>
    <row r="172" spans="1:6">
      <c r="A172" s="14">
        <f t="shared" si="30"/>
        <v>36</v>
      </c>
      <c r="B172" s="158">
        <v>0.24882155100738768</v>
      </c>
      <c r="C172" s="158">
        <f t="shared" si="31"/>
        <v>0.21699769584030149</v>
      </c>
      <c r="D172" s="133">
        <f t="shared" si="27"/>
        <v>36</v>
      </c>
      <c r="E172" s="146">
        <f t="shared" si="28"/>
        <v>0.24882155100738768</v>
      </c>
      <c r="F172" s="134">
        <f t="shared" si="29"/>
        <v>0.21699769584030149</v>
      </c>
    </row>
    <row r="173" spans="1:6">
      <c r="A173" s="14">
        <f t="shared" si="30"/>
        <v>37</v>
      </c>
      <c r="B173" s="158">
        <v>0.25437401799383014</v>
      </c>
      <c r="C173" s="158">
        <f t="shared" si="31"/>
        <v>0.2230254096136432</v>
      </c>
      <c r="D173" s="133">
        <f t="shared" si="27"/>
        <v>37</v>
      </c>
      <c r="E173" s="146">
        <f t="shared" si="28"/>
        <v>0.25437401799383014</v>
      </c>
      <c r="F173" s="134">
        <f t="shared" si="29"/>
        <v>0.2230254096136432</v>
      </c>
    </row>
    <row r="174" spans="1:6">
      <c r="A174" s="14">
        <f t="shared" si="30"/>
        <v>38</v>
      </c>
      <c r="B174" s="158">
        <v>0.25994765719581986</v>
      </c>
      <c r="C174" s="158">
        <f t="shared" si="31"/>
        <v>0.22905312338698491</v>
      </c>
      <c r="D174" s="133">
        <f t="shared" si="27"/>
        <v>38</v>
      </c>
      <c r="E174" s="146">
        <f t="shared" si="28"/>
        <v>0.25994765719581986</v>
      </c>
      <c r="F174" s="134">
        <f t="shared" si="29"/>
        <v>0.22905312338698491</v>
      </c>
    </row>
    <row r="175" spans="1:6">
      <c r="A175" s="14">
        <f t="shared" si="30"/>
        <v>39</v>
      </c>
      <c r="B175" s="158">
        <v>0.26554113541885033</v>
      </c>
      <c r="C175" s="158">
        <f t="shared" si="31"/>
        <v>0.2350808371603266</v>
      </c>
      <c r="D175" s="133">
        <f t="shared" si="27"/>
        <v>39</v>
      </c>
      <c r="E175" s="146">
        <f t="shared" si="28"/>
        <v>0.26554113541885033</v>
      </c>
      <c r="F175" s="134">
        <f t="shared" si="29"/>
        <v>0.2350808371603266</v>
      </c>
    </row>
    <row r="176" spans="1:6">
      <c r="A176" s="14">
        <f t="shared" si="30"/>
        <v>40</v>
      </c>
      <c r="B176" s="158">
        <v>0.27115322491929833</v>
      </c>
      <c r="C176" s="158">
        <f t="shared" si="31"/>
        <v>0.24110855093366831</v>
      </c>
      <c r="D176" s="133">
        <f t="shared" si="27"/>
        <v>40</v>
      </c>
      <c r="E176" s="146">
        <f t="shared" si="28"/>
        <v>0.27115322491929833</v>
      </c>
      <c r="F176" s="134">
        <f t="shared" si="29"/>
        <v>0.24110855093366831</v>
      </c>
    </row>
    <row r="177" spans="1:6">
      <c r="A177" s="14">
        <f t="shared" si="30"/>
        <v>41</v>
      </c>
      <c r="B177" s="158">
        <v>0.27678279360430924</v>
      </c>
      <c r="C177" s="158">
        <f t="shared" si="31"/>
        <v>0.24713626470701003</v>
      </c>
      <c r="D177" s="133">
        <f t="shared" si="27"/>
        <v>41</v>
      </c>
      <c r="E177" s="146">
        <f t="shared" si="28"/>
        <v>0.27678279360430924</v>
      </c>
      <c r="F177" s="134">
        <f t="shared" si="29"/>
        <v>0.24713626470701003</v>
      </c>
    </row>
    <row r="178" spans="1:6">
      <c r="A178" s="14">
        <f t="shared" si="30"/>
        <v>42</v>
      </c>
      <c r="B178" s="158">
        <v>0.28242879625375023</v>
      </c>
      <c r="C178" s="158">
        <f t="shared" si="31"/>
        <v>0.25316397848035171</v>
      </c>
      <c r="D178" s="133">
        <f t="shared" si="27"/>
        <v>42</v>
      </c>
      <c r="E178" s="146">
        <f t="shared" si="28"/>
        <v>0.28242879625375023</v>
      </c>
      <c r="F178" s="134">
        <f t="shared" si="29"/>
        <v>0.25316397848035171</v>
      </c>
    </row>
    <row r="179" spans="1:6">
      <c r="A179" s="14">
        <f t="shared" si="30"/>
        <v>43</v>
      </c>
      <c r="B179" s="158">
        <v>0.28809026664909343</v>
      </c>
      <c r="C179" s="158">
        <f t="shared" si="31"/>
        <v>0.25919169225369343</v>
      </c>
      <c r="D179" s="133">
        <f t="shared" si="27"/>
        <v>43</v>
      </c>
      <c r="E179" s="146">
        <f t="shared" si="28"/>
        <v>0.28809026664909343</v>
      </c>
      <c r="F179" s="134">
        <f t="shared" si="29"/>
        <v>0.25919169225369343</v>
      </c>
    </row>
    <row r="180" spans="1:6">
      <c r="A180" s="14">
        <f t="shared" si="30"/>
        <v>44</v>
      </c>
      <c r="B180" s="158">
        <v>0.29376631050754581</v>
      </c>
      <c r="C180" s="158">
        <f t="shared" si="31"/>
        <v>0.26521940602703514</v>
      </c>
      <c r="D180" s="133">
        <f t="shared" si="27"/>
        <v>44</v>
      </c>
      <c r="E180" s="146">
        <f t="shared" si="28"/>
        <v>0.29376631050754581</v>
      </c>
      <c r="F180" s="134">
        <f t="shared" si="29"/>
        <v>0.26521940602703514</v>
      </c>
    </row>
    <row r="181" spans="1:6">
      <c r="A181" s="14">
        <f t="shared" si="30"/>
        <v>45</v>
      </c>
      <c r="B181" s="158">
        <v>0.29945609913166327</v>
      </c>
      <c r="C181" s="158">
        <f t="shared" si="31"/>
        <v>0.27124711980037686</v>
      </c>
      <c r="D181" s="133">
        <f t="shared" si="27"/>
        <v>45</v>
      </c>
      <c r="E181" s="146">
        <f t="shared" si="28"/>
        <v>0.29945609913166327</v>
      </c>
      <c r="F181" s="134">
        <f t="shared" si="29"/>
        <v>0.27124711980037686</v>
      </c>
    </row>
    <row r="182" spans="1:6">
      <c r="A182" s="14">
        <f t="shared" si="30"/>
        <v>46</v>
      </c>
      <c r="B182" s="158">
        <v>0.30515886369521683</v>
      </c>
      <c r="C182" s="158">
        <f t="shared" si="31"/>
        <v>0.27727483357371857</v>
      </c>
      <c r="D182" s="133">
        <f t="shared" si="27"/>
        <v>46</v>
      </c>
      <c r="E182" s="146">
        <f t="shared" si="28"/>
        <v>0.30515886369521683</v>
      </c>
      <c r="F182" s="134">
        <f t="shared" si="29"/>
        <v>0.27727483357371857</v>
      </c>
    </row>
    <row r="183" spans="1:6">
      <c r="A183" s="14">
        <f t="shared" si="30"/>
        <v>47</v>
      </c>
      <c r="B183" s="158">
        <v>0.31087389009536648</v>
      </c>
      <c r="C183" s="158">
        <f t="shared" si="31"/>
        <v>0.28330254734706029</v>
      </c>
      <c r="D183" s="133">
        <f t="shared" si="27"/>
        <v>47</v>
      </c>
      <c r="E183" s="146">
        <f t="shared" si="28"/>
        <v>0.31087389009536648</v>
      </c>
      <c r="F183" s="134">
        <f t="shared" si="29"/>
        <v>0.28330254734706029</v>
      </c>
    </row>
    <row r="184" spans="1:6">
      <c r="A184" s="14">
        <f t="shared" si="30"/>
        <v>48</v>
      </c>
      <c r="B184" s="158">
        <v>0.31660051430937808</v>
      </c>
      <c r="C184" s="158">
        <f t="shared" si="31"/>
        <v>0.289330261120402</v>
      </c>
      <c r="D184" s="133">
        <f t="shared" si="27"/>
        <v>48</v>
      </c>
      <c r="E184" s="146">
        <f t="shared" si="28"/>
        <v>0.31660051430937808</v>
      </c>
      <c r="F184" s="134">
        <f t="shared" si="29"/>
        <v>0.289330261120402</v>
      </c>
    </row>
    <row r="185" spans="1:6">
      <c r="A185" s="14">
        <f t="shared" si="30"/>
        <v>49</v>
      </c>
      <c r="B185" s="158">
        <v>0.3223381182013168</v>
      </c>
      <c r="C185" s="158">
        <f t="shared" si="31"/>
        <v>0.29535797489374371</v>
      </c>
      <c r="D185" s="133">
        <f t="shared" si="27"/>
        <v>49</v>
      </c>
      <c r="E185" s="146">
        <f t="shared" si="28"/>
        <v>0.3223381182013168</v>
      </c>
      <c r="F185" s="134">
        <f t="shared" si="29"/>
        <v>0.29535797489374371</v>
      </c>
    </row>
    <row r="186" spans="1:6">
      <c r="A186" s="14">
        <f t="shared" si="30"/>
        <v>50</v>
      </c>
      <c r="B186" s="158">
        <v>0.32808612573047974</v>
      </c>
      <c r="C186" s="158">
        <f t="shared" si="31"/>
        <v>0.30138568866708543</v>
      </c>
      <c r="D186" s="133">
        <f t="shared" si="27"/>
        <v>50</v>
      </c>
      <c r="E186" s="146">
        <f t="shared" si="28"/>
        <v>0.32808612573047974</v>
      </c>
      <c r="F186" s="102">
        <f t="shared" si="29"/>
        <v>0.30138568866708543</v>
      </c>
    </row>
    <row r="187" spans="1:6">
      <c r="A187" s="14">
        <f t="shared" si="30"/>
        <v>51</v>
      </c>
      <c r="B187" s="158">
        <v>0.33384399999999997</v>
      </c>
      <c r="C187" s="158">
        <f t="shared" ref="C187:C212" si="32">SQRT(sig_IR^2/3+sig_q^2/3)*A187</f>
        <v>0.30741340244042709</v>
      </c>
      <c r="D187" s="160">
        <f t="shared" ref="D187:D212" si="33">A187</f>
        <v>51</v>
      </c>
      <c r="E187" s="161">
        <f t="shared" ref="E187" si="34">B187</f>
        <v>0.33384399999999997</v>
      </c>
      <c r="F187" s="164">
        <f t="shared" ref="F187" si="35">C187</f>
        <v>0.30741340244042709</v>
      </c>
    </row>
    <row r="188" spans="1:6">
      <c r="A188" s="162">
        <f t="shared" si="30"/>
        <v>52</v>
      </c>
      <c r="B188" s="163">
        <v>0.33961123774011992</v>
      </c>
      <c r="C188" s="163">
        <f t="shared" si="32"/>
        <v>0.3134411162137688</v>
      </c>
      <c r="D188" s="160">
        <f t="shared" si="33"/>
        <v>52</v>
      </c>
      <c r="E188" s="161">
        <f t="shared" ref="E188:E212" si="36">B188</f>
        <v>0.33961123774011992</v>
      </c>
      <c r="F188" s="164">
        <f t="shared" ref="F188:F212" si="37">C188</f>
        <v>0.3134411162137688</v>
      </c>
    </row>
    <row r="189" spans="1:6">
      <c r="A189" s="162">
        <f t="shared" si="30"/>
        <v>53</v>
      </c>
      <c r="B189" s="163">
        <v>0.34538737129583402</v>
      </c>
      <c r="C189" s="163">
        <f t="shared" si="32"/>
        <v>0.31946882998711051</v>
      </c>
      <c r="D189" s="160">
        <f t="shared" si="33"/>
        <v>53</v>
      </c>
      <c r="E189" s="161">
        <f t="shared" si="36"/>
        <v>0.34538737129583402</v>
      </c>
      <c r="F189" s="164">
        <f t="shared" si="37"/>
        <v>0.31946882998711051</v>
      </c>
    </row>
    <row r="190" spans="1:6">
      <c r="A190" s="162">
        <f t="shared" si="30"/>
        <v>54</v>
      </c>
      <c r="B190" s="163">
        <v>0.35117196125058603</v>
      </c>
      <c r="C190" s="163">
        <f t="shared" si="32"/>
        <v>0.32549654376045223</v>
      </c>
      <c r="D190" s="160">
        <f t="shared" si="33"/>
        <v>54</v>
      </c>
      <c r="E190" s="161">
        <f t="shared" si="36"/>
        <v>0.35117196125058603</v>
      </c>
      <c r="F190" s="164">
        <f t="shared" si="37"/>
        <v>0.32549654376045223</v>
      </c>
    </row>
    <row r="191" spans="1:6">
      <c r="A191" s="162">
        <f t="shared" si="30"/>
        <v>55</v>
      </c>
      <c r="B191" s="163">
        <v>0.35696459649828927</v>
      </c>
      <c r="C191" s="163">
        <f t="shared" si="32"/>
        <v>0.33152425753379394</v>
      </c>
      <c r="D191" s="160">
        <f t="shared" si="33"/>
        <v>55</v>
      </c>
      <c r="E191" s="161">
        <f t="shared" si="36"/>
        <v>0.35696459649828927</v>
      </c>
      <c r="F191" s="164">
        <f t="shared" si="37"/>
        <v>0.33152425753379394</v>
      </c>
    </row>
    <row r="192" spans="1:6">
      <c r="A192" s="162">
        <f t="shared" si="30"/>
        <v>56</v>
      </c>
      <c r="B192" s="163">
        <v>0.36276489163707187</v>
      </c>
      <c r="C192" s="163">
        <f t="shared" si="32"/>
        <v>0.33755197130713566</v>
      </c>
      <c r="D192" s="160">
        <f t="shared" si="33"/>
        <v>56</v>
      </c>
      <c r="E192" s="161">
        <f t="shared" si="36"/>
        <v>0.36276489163707187</v>
      </c>
      <c r="F192" s="164">
        <f t="shared" si="37"/>
        <v>0.33755197130713566</v>
      </c>
    </row>
    <row r="193" spans="1:6">
      <c r="A193" s="162">
        <f t="shared" si="30"/>
        <v>57</v>
      </c>
      <c r="B193" s="163">
        <v>0.36857248503163287</v>
      </c>
      <c r="C193" s="163">
        <f t="shared" si="32"/>
        <v>0.34357968508047737</v>
      </c>
      <c r="D193" s="160">
        <f t="shared" si="33"/>
        <v>57</v>
      </c>
      <c r="E193" s="161">
        <f t="shared" si="36"/>
        <v>0.36857248503163287</v>
      </c>
      <c r="F193" s="164">
        <f t="shared" si="37"/>
        <v>0.34357968508047737</v>
      </c>
    </row>
    <row r="194" spans="1:6">
      <c r="A194" s="162">
        <f t="shared" si="30"/>
        <v>58</v>
      </c>
      <c r="B194" s="163">
        <v>0.37438703704454912</v>
      </c>
      <c r="C194" s="163">
        <f t="shared" si="32"/>
        <v>0.34960739885381908</v>
      </c>
      <c r="D194" s="160">
        <f t="shared" si="33"/>
        <v>58</v>
      </c>
      <c r="E194" s="161">
        <f t="shared" si="36"/>
        <v>0.37438703704454912</v>
      </c>
      <c r="F194" s="164">
        <f t="shared" si="37"/>
        <v>0.34960739885381908</v>
      </c>
    </row>
    <row r="195" spans="1:6">
      <c r="A195" s="162">
        <f t="shared" si="30"/>
        <v>59</v>
      </c>
      <c r="B195" s="159">
        <v>0.38020822841998919</v>
      </c>
      <c r="C195" s="163">
        <f t="shared" si="32"/>
        <v>0.3556351126271608</v>
      </c>
      <c r="D195" s="160">
        <f t="shared" si="33"/>
        <v>59</v>
      </c>
      <c r="E195" s="161">
        <f t="shared" si="36"/>
        <v>0.38020822841998919</v>
      </c>
      <c r="F195" s="164">
        <f t="shared" si="37"/>
        <v>0.3556351126271608</v>
      </c>
    </row>
    <row r="196" spans="1:6">
      <c r="A196" s="162">
        <f t="shared" si="30"/>
        <v>60</v>
      </c>
      <c r="B196" s="163">
        <v>0.38603575880506635</v>
      </c>
      <c r="C196" s="163">
        <f t="shared" si="32"/>
        <v>0.36166282640050246</v>
      </c>
      <c r="D196" s="160">
        <f t="shared" si="33"/>
        <v>60</v>
      </c>
      <c r="E196" s="161">
        <f t="shared" si="36"/>
        <v>0.38603575880506635</v>
      </c>
      <c r="F196" s="164">
        <f t="shared" si="37"/>
        <v>0.36166282640050246</v>
      </c>
    </row>
    <row r="197" spans="1:6">
      <c r="A197" s="162">
        <f t="shared" si="30"/>
        <v>61</v>
      </c>
      <c r="B197" s="163">
        <v>0.39186934539563917</v>
      </c>
      <c r="C197" s="163">
        <f t="shared" si="32"/>
        <v>0.36769054017384417</v>
      </c>
      <c r="D197" s="160">
        <f t="shared" si="33"/>
        <v>61</v>
      </c>
      <c r="E197" s="161">
        <f t="shared" si="36"/>
        <v>0.39186934539563917</v>
      </c>
      <c r="F197" s="164">
        <f t="shared" si="37"/>
        <v>0.36769054017384417</v>
      </c>
    </row>
    <row r="198" spans="1:6">
      <c r="A198" s="162">
        <f t="shared" si="30"/>
        <v>62</v>
      </c>
      <c r="B198" s="163">
        <v>0.39770872169475596</v>
      </c>
      <c r="C198" s="163">
        <f t="shared" si="32"/>
        <v>0.37371825394718589</v>
      </c>
      <c r="D198" s="160">
        <f t="shared" si="33"/>
        <v>62</v>
      </c>
      <c r="E198" s="161">
        <f t="shared" si="36"/>
        <v>0.39770872169475596</v>
      </c>
      <c r="F198" s="164">
        <f t="shared" si="37"/>
        <v>0.37371825394718589</v>
      </c>
    </row>
    <row r="199" spans="1:6">
      <c r="A199" s="162">
        <f t="shared" si="30"/>
        <v>63</v>
      </c>
      <c r="B199" s="163">
        <v>0.40355363637317598</v>
      </c>
      <c r="C199" s="163">
        <f t="shared" si="32"/>
        <v>0.3797459677205276</v>
      </c>
      <c r="D199" s="160">
        <f t="shared" si="33"/>
        <v>63</v>
      </c>
      <c r="E199" s="161">
        <f t="shared" si="36"/>
        <v>0.40355363637317598</v>
      </c>
      <c r="F199" s="164">
        <f t="shared" si="37"/>
        <v>0.3797459677205276</v>
      </c>
    </row>
    <row r="200" spans="1:6">
      <c r="A200" s="162">
        <f t="shared" si="30"/>
        <v>64</v>
      </c>
      <c r="B200" s="163">
        <v>0.40940385222249309</v>
      </c>
      <c r="C200" s="163">
        <f t="shared" si="32"/>
        <v>0.38577368149386931</v>
      </c>
      <c r="D200" s="160">
        <f t="shared" si="33"/>
        <v>64</v>
      </c>
      <c r="E200" s="161">
        <f t="shared" si="36"/>
        <v>0.40940385222249309</v>
      </c>
      <c r="F200" s="164">
        <f t="shared" si="37"/>
        <v>0.38577368149386931</v>
      </c>
    </row>
    <row r="201" spans="1:6">
      <c r="A201" s="162">
        <f t="shared" si="30"/>
        <v>65</v>
      </c>
      <c r="B201" s="163">
        <v>0.41525914519235696</v>
      </c>
      <c r="C201" s="163">
        <f t="shared" si="32"/>
        <v>0.39180139526721103</v>
      </c>
      <c r="D201" s="160">
        <f t="shared" si="33"/>
        <v>65</v>
      </c>
      <c r="E201" s="161">
        <f t="shared" si="36"/>
        <v>0.41525914519235696</v>
      </c>
      <c r="F201" s="164">
        <f t="shared" si="37"/>
        <v>0.39180139526721103</v>
      </c>
    </row>
    <row r="202" spans="1:6">
      <c r="A202" s="162">
        <f t="shared" si="30"/>
        <v>66</v>
      </c>
      <c r="B202" s="163">
        <v>0.421119303504154</v>
      </c>
      <c r="C202" s="163">
        <f t="shared" si="32"/>
        <v>0.39782910904055274</v>
      </c>
      <c r="D202" s="160">
        <f t="shared" si="33"/>
        <v>66</v>
      </c>
      <c r="E202" s="161">
        <f t="shared" si="36"/>
        <v>0.421119303504154</v>
      </c>
      <c r="F202" s="164">
        <f t="shared" si="37"/>
        <v>0.39782910904055274</v>
      </c>
    </row>
    <row r="203" spans="1:6">
      <c r="A203" s="162">
        <f t="shared" ref="A203:A212" si="38">A202+1</f>
        <v>67</v>
      </c>
      <c r="B203" s="163">
        <v>0.42698412683427373</v>
      </c>
      <c r="C203" s="163">
        <f t="shared" si="32"/>
        <v>0.40385682281389446</v>
      </c>
      <c r="D203" s="160">
        <f t="shared" si="33"/>
        <v>67</v>
      </c>
      <c r="E203" s="161">
        <f t="shared" si="36"/>
        <v>0.42698412683427373</v>
      </c>
      <c r="F203" s="164">
        <f t="shared" si="37"/>
        <v>0.40385682281389446</v>
      </c>
    </row>
    <row r="204" spans="1:6">
      <c r="A204" s="162">
        <f t="shared" si="38"/>
        <v>68</v>
      </c>
      <c r="B204" s="163">
        <v>0.43285342556077477</v>
      </c>
      <c r="C204" s="163">
        <f t="shared" si="32"/>
        <v>0.40988453658723617</v>
      </c>
      <c r="D204" s="160">
        <f t="shared" si="33"/>
        <v>68</v>
      </c>
      <c r="E204" s="161">
        <f t="shared" si="36"/>
        <v>0.43285342556077477</v>
      </c>
      <c r="F204" s="164">
        <f t="shared" si="37"/>
        <v>0.40988453658723617</v>
      </c>
    </row>
    <row r="205" spans="1:6">
      <c r="A205" s="162">
        <f t="shared" si="38"/>
        <v>69</v>
      </c>
      <c r="B205" s="163">
        <v>0.43872702006787084</v>
      </c>
      <c r="C205" s="163">
        <f t="shared" si="32"/>
        <v>0.41591225036057783</v>
      </c>
      <c r="D205" s="160">
        <f t="shared" si="33"/>
        <v>69</v>
      </c>
      <c r="E205" s="161">
        <f t="shared" si="36"/>
        <v>0.43872702006787084</v>
      </c>
      <c r="F205" s="164">
        <f t="shared" si="37"/>
        <v>0.41591225036057783</v>
      </c>
    </row>
    <row r="206" spans="1:6">
      <c r="A206" s="162">
        <f t="shared" si="38"/>
        <v>70</v>
      </c>
      <c r="B206" s="163">
        <v>0.44460474010320372</v>
      </c>
      <c r="C206" s="163">
        <f t="shared" si="32"/>
        <v>0.42193996413391954</v>
      </c>
      <c r="D206" s="160">
        <f t="shared" si="33"/>
        <v>70</v>
      </c>
      <c r="E206" s="161">
        <f t="shared" si="36"/>
        <v>0.44460474010320372</v>
      </c>
      <c r="F206" s="164">
        <f t="shared" si="37"/>
        <v>0.42193996413391954</v>
      </c>
    </row>
    <row r="207" spans="1:6">
      <c r="A207" s="162">
        <f t="shared" si="38"/>
        <v>71</v>
      </c>
      <c r="B207" s="163">
        <v>0.45048642418335688</v>
      </c>
      <c r="C207" s="163">
        <f t="shared" si="32"/>
        <v>0.42796767790726126</v>
      </c>
      <c r="D207" s="160">
        <f t="shared" si="33"/>
        <v>71</v>
      </c>
      <c r="E207" s="161">
        <f t="shared" si="36"/>
        <v>0.45048642418335688</v>
      </c>
      <c r="F207" s="164">
        <f t="shared" si="37"/>
        <v>0.42796767790726126</v>
      </c>
    </row>
    <row r="208" spans="1:6">
      <c r="A208" s="162">
        <f t="shared" si="38"/>
        <v>72</v>
      </c>
      <c r="B208" s="163">
        <v>0.45637191904349689</v>
      </c>
      <c r="C208" s="163">
        <f t="shared" si="32"/>
        <v>0.43399539168060297</v>
      </c>
      <c r="D208" s="160">
        <f t="shared" si="33"/>
        <v>72</v>
      </c>
      <c r="E208" s="161">
        <f t="shared" si="36"/>
        <v>0.45637191904349689</v>
      </c>
      <c r="F208" s="164">
        <f t="shared" si="37"/>
        <v>0.43399539168060297</v>
      </c>
    </row>
    <row r="209" spans="1:6">
      <c r="A209" s="162">
        <f t="shared" si="38"/>
        <v>73</v>
      </c>
      <c r="B209" s="159">
        <v>0.46226107912742059</v>
      </c>
      <c r="C209" s="163">
        <f t="shared" si="32"/>
        <v>0.44002310545394469</v>
      </c>
      <c r="D209" s="160">
        <f t="shared" si="33"/>
        <v>73</v>
      </c>
      <c r="E209" s="161">
        <f t="shared" si="36"/>
        <v>0.46226107912742059</v>
      </c>
      <c r="F209" s="164">
        <f t="shared" si="37"/>
        <v>0.44002310545394469</v>
      </c>
    </row>
    <row r="210" spans="1:6">
      <c r="A210" s="162">
        <f t="shared" si="38"/>
        <v>74</v>
      </c>
      <c r="B210" s="163">
        <v>0.46815376611463627</v>
      </c>
      <c r="C210" s="163">
        <f t="shared" si="32"/>
        <v>0.4460508192272864</v>
      </c>
      <c r="D210" s="160">
        <f t="shared" si="33"/>
        <v>74</v>
      </c>
      <c r="E210" s="161">
        <f t="shared" si="36"/>
        <v>0.46815376611463627</v>
      </c>
      <c r="F210" s="164">
        <f t="shared" si="37"/>
        <v>0.4460508192272864</v>
      </c>
    </row>
    <row r="211" spans="1:6">
      <c r="A211" s="162">
        <f t="shared" si="38"/>
        <v>75</v>
      </c>
      <c r="B211" s="163">
        <v>0.47404984848141685</v>
      </c>
      <c r="C211" s="163">
        <f t="shared" si="32"/>
        <v>0.45207853300062811</v>
      </c>
      <c r="D211" s="160">
        <f t="shared" si="33"/>
        <v>75</v>
      </c>
      <c r="E211" s="161">
        <f t="shared" si="36"/>
        <v>0.47404984848141685</v>
      </c>
      <c r="F211" s="164">
        <f t="shared" si="37"/>
        <v>0.45207853300062811</v>
      </c>
    </row>
    <row r="212" spans="1:6">
      <c r="A212" s="162">
        <f t="shared" si="38"/>
        <v>76</v>
      </c>
      <c r="B212" s="163">
        <v>0.47994920109305073</v>
      </c>
      <c r="C212" s="163">
        <f t="shared" si="32"/>
        <v>0.45810624677396983</v>
      </c>
      <c r="D212" s="155">
        <f t="shared" si="33"/>
        <v>76</v>
      </c>
      <c r="E212" s="156">
        <f t="shared" si="36"/>
        <v>0.47994920109305073</v>
      </c>
      <c r="F212" s="165">
        <f t="shared" si="37"/>
        <v>0.45810624677396983</v>
      </c>
    </row>
  </sheetData>
  <mergeCells count="19">
    <mergeCell ref="C128:D128"/>
    <mergeCell ref="C129:D129"/>
    <mergeCell ref="C130:D130"/>
    <mergeCell ref="C131:D131"/>
    <mergeCell ref="C132:D132"/>
    <mergeCell ref="C124:D124"/>
    <mergeCell ref="C125:D125"/>
    <mergeCell ref="C126:D126"/>
    <mergeCell ref="C127:D127"/>
    <mergeCell ref="K44:L44"/>
    <mergeCell ref="N44:O44"/>
    <mergeCell ref="D35:E35"/>
    <mergeCell ref="D36:E36"/>
    <mergeCell ref="D37:E37"/>
    <mergeCell ref="D38:E38"/>
    <mergeCell ref="D39:E39"/>
    <mergeCell ref="D40:E40"/>
    <mergeCell ref="D41:E41"/>
    <mergeCell ref="D42:E42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ColWidth="8.77734375" defaultRowHeight="14.4"/>
  <cols>
    <col min="1" max="1" width="11" bestFit="1" customWidth="1"/>
  </cols>
  <sheetData>
    <row r="1" spans="1:1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</v>
      </c>
      <c r="J1" s="2" t="s">
        <v>10</v>
      </c>
      <c r="K1" s="2" t="s">
        <v>8</v>
      </c>
    </row>
    <row r="2" spans="1:1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9">
        <v>29586</v>
      </c>
      <c r="B3" s="4">
        <v>11.086857441762501</v>
      </c>
      <c r="C3" s="4">
        <v>22.104502634807702</v>
      </c>
      <c r="D3" s="4">
        <v>74.426016163873996</v>
      </c>
      <c r="E3" s="4">
        <v>6.3955770035331998</v>
      </c>
      <c r="F3" s="4">
        <v>22.801996212760098</v>
      </c>
      <c r="G3" s="4">
        <v>12.2832583597305</v>
      </c>
      <c r="H3" s="4">
        <v>15.0168098502627</v>
      </c>
      <c r="I3" s="4">
        <v>18.518699369442501</v>
      </c>
      <c r="J3" s="4">
        <v>33.929170143618201</v>
      </c>
      <c r="K3" s="4">
        <v>96.012736641423601</v>
      </c>
    </row>
    <row r="4" spans="1:11">
      <c r="A4" s="5">
        <v>29676</v>
      </c>
      <c r="B4" s="4">
        <v>11.685361241096</v>
      </c>
      <c r="C4" s="4">
        <v>22.9877909729327</v>
      </c>
      <c r="D4" s="4">
        <v>75.839193803366499</v>
      </c>
      <c r="E4" s="4">
        <v>6.4617398829236103</v>
      </c>
      <c r="F4" s="4">
        <v>23.522627401538699</v>
      </c>
      <c r="G4" s="4">
        <v>12.450377521087299</v>
      </c>
      <c r="H4" s="4">
        <v>15.854050109708901</v>
      </c>
      <c r="I4" s="4">
        <v>18.482774784202999</v>
      </c>
      <c r="J4" s="4">
        <v>34.030124114162902</v>
      </c>
      <c r="K4" s="4">
        <v>98.559798011460003</v>
      </c>
    </row>
    <row r="5" spans="1:11">
      <c r="A5" s="5">
        <v>29767</v>
      </c>
      <c r="B5" s="4">
        <v>11.912056492244799</v>
      </c>
      <c r="C5" s="4">
        <v>23.223638026613301</v>
      </c>
      <c r="D5" s="4">
        <v>77.3267228879984</v>
      </c>
      <c r="E5" s="4">
        <v>6.49550466343198</v>
      </c>
      <c r="F5" s="4">
        <v>24.230582130271699</v>
      </c>
      <c r="G5" s="4">
        <v>12.7010562631227</v>
      </c>
      <c r="H5" s="4">
        <v>16.355759389035502</v>
      </c>
      <c r="I5" s="4">
        <v>18.442855593307499</v>
      </c>
      <c r="J5" s="4">
        <v>34.567313320293103</v>
      </c>
      <c r="K5" s="4">
        <v>100.93946686446</v>
      </c>
    </row>
    <row r="6" spans="1:11">
      <c r="A6" s="5">
        <v>29859</v>
      </c>
      <c r="B6" s="4">
        <v>11.8975010211679</v>
      </c>
      <c r="C6" s="4">
        <v>23.940223333169701</v>
      </c>
      <c r="D6" s="4">
        <v>78.060655069463294</v>
      </c>
      <c r="E6" s="4">
        <v>6.5060411903850497</v>
      </c>
      <c r="F6" s="4">
        <v>24.726759369738701</v>
      </c>
      <c r="G6" s="4">
        <v>12.721946158292299</v>
      </c>
      <c r="H6" s="4">
        <v>17.7019104015545</v>
      </c>
      <c r="I6" s="4">
        <v>18.3885688369169</v>
      </c>
      <c r="J6" s="4">
        <v>35.1409749219603</v>
      </c>
      <c r="K6" s="4">
        <v>103.295636087894</v>
      </c>
    </row>
    <row r="7" spans="1:11">
      <c r="A7" s="5">
        <v>29951</v>
      </c>
      <c r="B7" s="4">
        <v>12.517843058622899</v>
      </c>
      <c r="C7" s="4">
        <v>24.0490568734823</v>
      </c>
      <c r="D7" s="4">
        <v>78.078095750824204</v>
      </c>
      <c r="E7" s="4">
        <v>6.4888902222195499</v>
      </c>
      <c r="F7" s="4">
        <v>24.996951383227501</v>
      </c>
      <c r="G7" s="4">
        <v>12.6070517348594</v>
      </c>
      <c r="H7" s="4">
        <v>17.047623367256801</v>
      </c>
      <c r="I7" s="4">
        <v>18.344298466157401</v>
      </c>
      <c r="J7" s="4">
        <v>35.3355455336646</v>
      </c>
      <c r="K7" s="4">
        <v>105.44284574333599</v>
      </c>
    </row>
    <row r="8" spans="1:11">
      <c r="A8" s="5">
        <v>30041</v>
      </c>
      <c r="B8" s="4">
        <v>12.2580661480067</v>
      </c>
      <c r="C8" s="4">
        <v>22.9331383764167</v>
      </c>
      <c r="D8" s="4">
        <v>78.072908210070096</v>
      </c>
      <c r="E8" s="4">
        <v>6.4515571968798797</v>
      </c>
      <c r="F8" s="4">
        <v>25.257690417733599</v>
      </c>
      <c r="G8" s="4">
        <v>12.439932573502499</v>
      </c>
      <c r="H8" s="4">
        <v>17.6799330711731</v>
      </c>
      <c r="I8" s="4">
        <v>18.3867812480132</v>
      </c>
      <c r="J8" s="4">
        <v>35.775237348747098</v>
      </c>
      <c r="K8" s="4">
        <v>107.52509624966299</v>
      </c>
    </row>
    <row r="9" spans="1:11">
      <c r="A9" s="5">
        <v>30132</v>
      </c>
      <c r="B9" s="4">
        <v>12.498266272721899</v>
      </c>
      <c r="C9" s="4">
        <v>22.037050720522501</v>
      </c>
      <c r="D9" s="4">
        <v>78.032003353342901</v>
      </c>
      <c r="E9" s="4">
        <v>6.5346749986283301</v>
      </c>
      <c r="F9" s="4">
        <v>25.503835869856299</v>
      </c>
      <c r="G9" s="4">
        <v>12.878620372064301</v>
      </c>
      <c r="H9" s="4">
        <v>18.361605151400202</v>
      </c>
      <c r="I9" s="4">
        <v>18.434363892598299</v>
      </c>
      <c r="J9" s="4">
        <v>35.960357494258297</v>
      </c>
      <c r="K9" s="4">
        <v>109.286078188858</v>
      </c>
    </row>
    <row r="10" spans="1:11">
      <c r="A10" s="5">
        <v>30224</v>
      </c>
      <c r="B10" s="4">
        <v>12.4979688459965</v>
      </c>
      <c r="C10" s="4">
        <v>21.834785439259299</v>
      </c>
      <c r="D10" s="4">
        <v>78.057196972880206</v>
      </c>
      <c r="E10" s="4">
        <v>6.7464199426262903</v>
      </c>
      <c r="F10" s="4">
        <v>25.748027030457902</v>
      </c>
      <c r="G10" s="4">
        <v>13.014404690666799</v>
      </c>
      <c r="H10" s="4">
        <v>17.577996071916299</v>
      </c>
      <c r="I10" s="4">
        <v>18.478014333793599</v>
      </c>
      <c r="J10" s="4">
        <v>35.651452424498601</v>
      </c>
      <c r="K10" s="4">
        <v>110.968472222131</v>
      </c>
    </row>
    <row r="11" spans="1:11">
      <c r="A11" s="5">
        <v>30316</v>
      </c>
      <c r="B11" s="4">
        <v>12.4762449727763</v>
      </c>
      <c r="C11" s="4">
        <v>22.196216791430501</v>
      </c>
      <c r="D11" s="4">
        <v>78.281166076132095</v>
      </c>
      <c r="E11" s="4">
        <v>7.0845963519700099</v>
      </c>
      <c r="F11" s="4">
        <v>25.986493510423902</v>
      </c>
      <c r="G11" s="4">
        <v>13.348643013380601</v>
      </c>
      <c r="H11" s="4">
        <v>18.148847247721498</v>
      </c>
      <c r="I11" s="4">
        <v>18.539273806548501</v>
      </c>
      <c r="J11" s="4">
        <v>36.326901010090097</v>
      </c>
      <c r="K11" s="4">
        <v>112.406333159122</v>
      </c>
    </row>
    <row r="12" spans="1:11">
      <c r="A12" s="5">
        <v>30406</v>
      </c>
      <c r="B12" s="4">
        <v>12.6672072265251</v>
      </c>
      <c r="C12" s="4">
        <v>23.487734481007401</v>
      </c>
      <c r="D12" s="4">
        <v>78.475201211345293</v>
      </c>
      <c r="E12" s="4">
        <v>7.5604234588542898</v>
      </c>
      <c r="F12" s="4">
        <v>26.2100977110365</v>
      </c>
      <c r="G12" s="4">
        <v>13.9022252353752</v>
      </c>
      <c r="H12" s="4">
        <v>18.099758929488502</v>
      </c>
      <c r="I12" s="4">
        <v>18.519823646606099</v>
      </c>
      <c r="J12" s="4">
        <v>36.831985810945298</v>
      </c>
      <c r="K12" s="4">
        <v>113.75231670082999</v>
      </c>
    </row>
    <row r="13" spans="1:11">
      <c r="A13" s="5">
        <v>30497</v>
      </c>
      <c r="B13" s="4">
        <v>13.008465589754699</v>
      </c>
      <c r="C13" s="4">
        <v>23.542030620387798</v>
      </c>
      <c r="D13" s="4">
        <v>78.5436315703042</v>
      </c>
      <c r="E13" s="4">
        <v>7.9242621385120398</v>
      </c>
      <c r="F13" s="4">
        <v>26.428810596428299</v>
      </c>
      <c r="G13" s="4">
        <v>14.2677984008434</v>
      </c>
      <c r="H13" s="4">
        <v>18.732464903294801</v>
      </c>
      <c r="I13" s="4">
        <v>18.520670396172001</v>
      </c>
      <c r="J13" s="4">
        <v>37.111963765261898</v>
      </c>
      <c r="K13" s="4">
        <v>114.866008322678</v>
      </c>
    </row>
    <row r="14" spans="1:11">
      <c r="A14" s="5">
        <v>30589</v>
      </c>
      <c r="B14" s="4">
        <v>13.1380023553798</v>
      </c>
      <c r="C14" s="4">
        <v>23.601490919980598</v>
      </c>
      <c r="D14" s="4">
        <v>78.367448588376902</v>
      </c>
      <c r="E14" s="4">
        <v>8.1849178463658507</v>
      </c>
      <c r="F14" s="4">
        <v>26.572729966251199</v>
      </c>
      <c r="G14" s="4">
        <v>14.664706409066</v>
      </c>
      <c r="H14" s="4">
        <v>19.886443352093501</v>
      </c>
      <c r="I14" s="4">
        <v>18.5230459871573</v>
      </c>
      <c r="J14" s="4">
        <v>37.464171283661997</v>
      </c>
      <c r="K14" s="4">
        <v>115.89543972296499</v>
      </c>
    </row>
    <row r="15" spans="1:11">
      <c r="A15" s="5">
        <v>30681</v>
      </c>
      <c r="B15" s="4">
        <v>13.758773620887601</v>
      </c>
      <c r="C15" s="4">
        <v>23.423228912070101</v>
      </c>
      <c r="D15" s="4">
        <v>77.866956365179107</v>
      </c>
      <c r="E15" s="4">
        <v>8.3380802379748999</v>
      </c>
      <c r="F15" s="4">
        <v>26.626859090692999</v>
      </c>
      <c r="G15" s="4">
        <v>14.9362750462709</v>
      </c>
      <c r="H15" s="4">
        <v>20.604982709091502</v>
      </c>
      <c r="I15" s="4">
        <v>18.551833239295402</v>
      </c>
      <c r="J15" s="4">
        <v>37.874460773690899</v>
      </c>
      <c r="K15" s="4">
        <v>116.880898273445</v>
      </c>
    </row>
    <row r="16" spans="1:11">
      <c r="A16" s="5">
        <v>30772</v>
      </c>
      <c r="B16" s="4">
        <v>14.0587394562311</v>
      </c>
      <c r="C16" s="4">
        <v>23.130192121116401</v>
      </c>
      <c r="D16" s="4">
        <v>77.251082064230403</v>
      </c>
      <c r="E16" s="4">
        <v>8.3864688877832094</v>
      </c>
      <c r="F16" s="4">
        <v>26.675278697309501</v>
      </c>
      <c r="G16" s="4">
        <v>15.2391785262302</v>
      </c>
      <c r="H16" s="4">
        <v>20.683893975469601</v>
      </c>
      <c r="I16" s="4">
        <v>18.6932057048083</v>
      </c>
      <c r="J16" s="4">
        <v>38.2892538053921</v>
      </c>
      <c r="K16" s="4">
        <v>117.82693165873</v>
      </c>
    </row>
    <row r="17" spans="1:11">
      <c r="A17" s="5">
        <v>30863</v>
      </c>
      <c r="B17" s="4">
        <v>14.325087928533099</v>
      </c>
      <c r="C17" s="4">
        <v>23.400992418932901</v>
      </c>
      <c r="D17" s="4">
        <v>76.735027968894002</v>
      </c>
      <c r="E17" s="4">
        <v>8.4946509467779805</v>
      </c>
      <c r="F17" s="4">
        <v>26.735472370667502</v>
      </c>
      <c r="G17" s="4">
        <v>15.583861796528801</v>
      </c>
      <c r="H17" s="4">
        <v>20.210558650055599</v>
      </c>
      <c r="I17" s="4">
        <v>18.881038469481801</v>
      </c>
      <c r="J17" s="4">
        <v>38.698544654951597</v>
      </c>
      <c r="K17" s="4">
        <v>118.686708979012</v>
      </c>
    </row>
    <row r="18" spans="1:11">
      <c r="A18" s="5">
        <v>30955</v>
      </c>
      <c r="B18" s="4">
        <v>15.1441290617464</v>
      </c>
      <c r="C18" s="4">
        <v>23.508233843614299</v>
      </c>
      <c r="D18" s="4">
        <v>76.348868343219806</v>
      </c>
      <c r="E18" s="4">
        <v>8.6667267813555799</v>
      </c>
      <c r="F18" s="4">
        <v>26.9907883317364</v>
      </c>
      <c r="G18" s="4">
        <v>15.9807698047514</v>
      </c>
      <c r="H18" s="4">
        <v>19.926404876341401</v>
      </c>
      <c r="I18" s="4">
        <v>19.0708857589741</v>
      </c>
      <c r="J18" s="4">
        <v>39.124661406027002</v>
      </c>
      <c r="K18" s="4">
        <v>119.52135966509501</v>
      </c>
    </row>
    <row r="19" spans="1:11">
      <c r="A19" s="5">
        <v>31047</v>
      </c>
      <c r="B19" s="4">
        <v>15.0993388904462</v>
      </c>
      <c r="C19" s="4">
        <v>23.489806834208199</v>
      </c>
      <c r="D19" s="4">
        <v>76.134818205577801</v>
      </c>
      <c r="E19" s="4">
        <v>8.8846615872035102</v>
      </c>
      <c r="F19" s="4">
        <v>27.440619150528899</v>
      </c>
      <c r="G19" s="4">
        <v>16.346342970219599</v>
      </c>
      <c r="H19" s="4">
        <v>19.8075255906951</v>
      </c>
      <c r="I19" s="4">
        <v>19.3007723570887</v>
      </c>
      <c r="J19" s="4">
        <v>39.628704634589504</v>
      </c>
      <c r="K19" s="4">
        <v>120.277239187983</v>
      </c>
    </row>
    <row r="20" spans="1:11">
      <c r="A20" s="5">
        <v>31137</v>
      </c>
      <c r="B20" s="4">
        <v>15.7202906399088</v>
      </c>
      <c r="C20" s="4">
        <v>23.5921507047508</v>
      </c>
      <c r="D20" s="4">
        <v>75.923538178437596</v>
      </c>
      <c r="E20" s="4">
        <v>9.14347492854988</v>
      </c>
      <c r="F20" s="4">
        <v>27.894005215139799</v>
      </c>
      <c r="G20" s="4">
        <v>16.5656868695005</v>
      </c>
      <c r="H20" s="4">
        <v>20.160960148114601</v>
      </c>
      <c r="I20" s="4">
        <v>19.412071745055499</v>
      </c>
      <c r="J20" s="4">
        <v>40.030124941573</v>
      </c>
      <c r="K20" s="4">
        <v>121.051750864654</v>
      </c>
    </row>
    <row r="21" spans="1:11">
      <c r="A21" s="5">
        <v>31228</v>
      </c>
      <c r="B21" s="4">
        <v>15.8613495629755</v>
      </c>
      <c r="C21" s="4">
        <v>24.301638118395299</v>
      </c>
      <c r="D21" s="4">
        <v>75.736887798687206</v>
      </c>
      <c r="E21" s="4">
        <v>9.3797088484057092</v>
      </c>
      <c r="F21" s="4">
        <v>28.369752137578399</v>
      </c>
      <c r="G21" s="4">
        <v>17.035709510816702</v>
      </c>
      <c r="H21" s="4">
        <v>20.297364365142499</v>
      </c>
      <c r="I21" s="4">
        <v>19.6145160340341</v>
      </c>
      <c r="J21" s="4">
        <v>40.559695240175301</v>
      </c>
      <c r="K21" s="4">
        <v>121.643539506621</v>
      </c>
    </row>
    <row r="22" spans="1:11">
      <c r="A22" s="5">
        <v>31320</v>
      </c>
      <c r="B22" s="4">
        <v>16.416267179328202</v>
      </c>
      <c r="C22" s="4">
        <v>25.003495677685901</v>
      </c>
      <c r="D22" s="4">
        <v>75.648451568864004</v>
      </c>
      <c r="E22" s="4">
        <v>9.6040829196248598</v>
      </c>
      <c r="F22" s="4">
        <v>28.866858958068001</v>
      </c>
      <c r="G22" s="4">
        <v>17.192383724588701</v>
      </c>
      <c r="H22" s="4">
        <v>20.537152701233399</v>
      </c>
      <c r="I22" s="4">
        <v>19.791604308813401</v>
      </c>
      <c r="J22" s="4">
        <v>41.251644279879699</v>
      </c>
      <c r="K22" s="4">
        <v>122.291450431089</v>
      </c>
    </row>
    <row r="23" spans="1:11">
      <c r="A23" s="5">
        <v>31412</v>
      </c>
      <c r="B23" s="4">
        <v>16.604529298362099</v>
      </c>
      <c r="C23" s="4">
        <v>25.6673021275639</v>
      </c>
      <c r="D23" s="4">
        <v>75.819821154465401</v>
      </c>
      <c r="E23" s="4">
        <v>9.7655316424849801</v>
      </c>
      <c r="F23" s="4">
        <v>29.376244824158999</v>
      </c>
      <c r="G23" s="4">
        <v>17.871305317601099</v>
      </c>
      <c r="H23" s="4">
        <v>20.5923445486304</v>
      </c>
      <c r="I23" s="4">
        <v>20.0599458436037</v>
      </c>
      <c r="J23" s="4">
        <v>41.860878820964999</v>
      </c>
      <c r="K23" s="4">
        <v>122.938629496291</v>
      </c>
    </row>
    <row r="24" spans="1:11">
      <c r="A24" s="5">
        <v>31502</v>
      </c>
      <c r="B24" s="4">
        <v>16.830304649014501</v>
      </c>
      <c r="C24" s="4">
        <v>26.4661591576698</v>
      </c>
      <c r="D24" s="4">
        <v>76.012219958537798</v>
      </c>
      <c r="E24" s="4">
        <v>9.8347334411640492</v>
      </c>
      <c r="F24" s="4">
        <v>29.902592370046602</v>
      </c>
      <c r="G24" s="4">
        <v>18.508447120274202</v>
      </c>
      <c r="H24" s="4">
        <v>20.651092584251199</v>
      </c>
      <c r="I24" s="4">
        <v>20.3157027316464</v>
      </c>
      <c r="J24" s="4">
        <v>42.547865425935598</v>
      </c>
      <c r="K24" s="4">
        <v>123.698367827401</v>
      </c>
    </row>
    <row r="25" spans="1:11">
      <c r="A25" s="5">
        <v>31593</v>
      </c>
      <c r="B25" s="4">
        <v>17.331250988873599</v>
      </c>
      <c r="C25" s="4">
        <v>28.1551265101502</v>
      </c>
      <c r="D25" s="4">
        <v>76.156030857553802</v>
      </c>
      <c r="E25" s="4">
        <v>10.3093434354174</v>
      </c>
      <c r="F25" s="4">
        <v>30.4528091671304</v>
      </c>
      <c r="G25" s="4">
        <v>19.208258608456099</v>
      </c>
      <c r="H25" s="4">
        <v>21.391993482513801</v>
      </c>
      <c r="I25" s="4">
        <v>20.7144437063886</v>
      </c>
      <c r="J25" s="4">
        <v>43.353455911220799</v>
      </c>
      <c r="K25" s="4">
        <v>124.44334401208801</v>
      </c>
    </row>
    <row r="26" spans="1:11">
      <c r="A26" s="5">
        <v>31685</v>
      </c>
      <c r="B26" s="4">
        <v>17.445091948671202</v>
      </c>
      <c r="C26" s="4">
        <v>29.299265340321501</v>
      </c>
      <c r="D26" s="4">
        <v>76.060437321540107</v>
      </c>
      <c r="E26" s="4">
        <v>11.183722115566001</v>
      </c>
      <c r="F26" s="4">
        <v>31.1119760311108</v>
      </c>
      <c r="G26" s="4">
        <v>19.803620620789999</v>
      </c>
      <c r="H26" s="4">
        <v>21.066960223332501</v>
      </c>
      <c r="I26" s="4">
        <v>21.233561443816399</v>
      </c>
      <c r="J26" s="4">
        <v>44.028068417944503</v>
      </c>
      <c r="K26" s="4">
        <v>125.34878641572899</v>
      </c>
    </row>
    <row r="27" spans="1:11">
      <c r="A27" s="5">
        <v>31777</v>
      </c>
      <c r="B27" s="4">
        <v>17.488647014778699</v>
      </c>
      <c r="C27" s="4">
        <v>30.710670888493699</v>
      </c>
      <c r="D27" s="4">
        <v>75.709973685602606</v>
      </c>
      <c r="E27" s="4">
        <v>12.3845781869418</v>
      </c>
      <c r="F27" s="4">
        <v>31.881837516410101</v>
      </c>
      <c r="G27" s="4">
        <v>20.461652318632702</v>
      </c>
      <c r="H27" s="4">
        <v>20.787535235481201</v>
      </c>
      <c r="I27" s="4">
        <v>21.941629570071701</v>
      </c>
      <c r="J27" s="4">
        <v>44.871526782405397</v>
      </c>
      <c r="K27" s="4">
        <v>127.19526843297</v>
      </c>
    </row>
    <row r="28" spans="1:11">
      <c r="A28" s="5">
        <v>31867</v>
      </c>
      <c r="B28" s="4">
        <v>17.686026443221799</v>
      </c>
      <c r="C28" s="4">
        <v>32.435269107423302</v>
      </c>
      <c r="D28" s="4">
        <v>75.399063098945206</v>
      </c>
      <c r="E28" s="4">
        <v>13.804192907544801</v>
      </c>
      <c r="F28" s="4">
        <v>32.668164503436401</v>
      </c>
      <c r="G28" s="4">
        <v>21.4121425488499</v>
      </c>
      <c r="H28" s="4">
        <v>20.6114090582949</v>
      </c>
      <c r="I28" s="4">
        <v>22.676289171275702</v>
      </c>
      <c r="J28" s="4">
        <v>45.668395542834702</v>
      </c>
      <c r="K28" s="4">
        <v>129.21926332685999</v>
      </c>
    </row>
    <row r="29" spans="1:11">
      <c r="A29" s="5">
        <v>31958</v>
      </c>
      <c r="B29" s="4">
        <v>18.007682950215202</v>
      </c>
      <c r="C29" s="4">
        <v>32.681798819961799</v>
      </c>
      <c r="D29" s="4">
        <v>75.149464529203996</v>
      </c>
      <c r="E29" s="4">
        <v>14.6895978734851</v>
      </c>
      <c r="F29" s="4">
        <v>33.470539700299099</v>
      </c>
      <c r="G29" s="4">
        <v>22.237293408049499</v>
      </c>
      <c r="H29" s="4">
        <v>20.111845740938399</v>
      </c>
      <c r="I29" s="4">
        <v>23.277970699950199</v>
      </c>
      <c r="J29" s="4">
        <v>46.299580274676302</v>
      </c>
      <c r="K29" s="4">
        <v>133.10391379411899</v>
      </c>
    </row>
    <row r="30" spans="1:11">
      <c r="A30" s="5">
        <v>32050</v>
      </c>
      <c r="B30" s="4">
        <v>18.337126636480999</v>
      </c>
      <c r="C30" s="4">
        <v>33.475530197965597</v>
      </c>
      <c r="D30" s="4">
        <v>75.253033076841405</v>
      </c>
      <c r="E30" s="4">
        <v>15.9553547014371</v>
      </c>
      <c r="F30" s="4">
        <v>34.283732873659098</v>
      </c>
      <c r="G30" s="4">
        <v>22.999774581740201</v>
      </c>
      <c r="H30" s="4">
        <v>20.9021234258778</v>
      </c>
      <c r="I30" s="4">
        <v>23.944325866576001</v>
      </c>
      <c r="J30" s="4">
        <v>46.801237180012102</v>
      </c>
      <c r="K30" s="4">
        <v>137.25115696636399</v>
      </c>
    </row>
    <row r="31" spans="1:11">
      <c r="A31" s="5">
        <v>32142</v>
      </c>
      <c r="B31" s="4">
        <v>19.063068056172401</v>
      </c>
      <c r="C31" s="4">
        <v>34.490241474239703</v>
      </c>
      <c r="D31" s="4">
        <v>75.605966359555893</v>
      </c>
      <c r="E31" s="4">
        <v>17.107275948795198</v>
      </c>
      <c r="F31" s="4">
        <v>35.107464909626799</v>
      </c>
      <c r="G31" s="4">
        <v>24.430732400858499</v>
      </c>
      <c r="H31" s="4">
        <v>21.4430587703547</v>
      </c>
      <c r="I31" s="4">
        <v>25.1305314737365</v>
      </c>
      <c r="J31" s="4">
        <v>47.275377258717</v>
      </c>
      <c r="K31" s="4">
        <v>138.534814181147</v>
      </c>
    </row>
    <row r="32" spans="1:11">
      <c r="A32" s="5">
        <v>32233</v>
      </c>
      <c r="B32" s="4">
        <v>19.890180115162298</v>
      </c>
      <c r="C32" s="4">
        <v>36.666864069616402</v>
      </c>
      <c r="D32" s="4">
        <v>76.002125066153596</v>
      </c>
      <c r="E32" s="4">
        <v>17.881466383941401</v>
      </c>
      <c r="F32" s="4">
        <v>35.947019953078303</v>
      </c>
      <c r="G32" s="4">
        <v>25.903470010315999</v>
      </c>
      <c r="H32" s="4">
        <v>21.947785067867802</v>
      </c>
      <c r="I32" s="4">
        <v>26.142376806894799</v>
      </c>
      <c r="J32" s="4">
        <v>47.944486744348602</v>
      </c>
      <c r="K32" s="4">
        <v>140.08816893342001</v>
      </c>
    </row>
    <row r="33" spans="1:11">
      <c r="A33" s="5">
        <v>32324</v>
      </c>
      <c r="B33" s="4">
        <v>21.090440357410099</v>
      </c>
      <c r="C33" s="4">
        <v>38.358432572175403</v>
      </c>
      <c r="D33" s="4">
        <v>76.471657936075104</v>
      </c>
      <c r="E33" s="4">
        <v>19.105080162236899</v>
      </c>
      <c r="F33" s="4">
        <v>36.781085181158097</v>
      </c>
      <c r="G33" s="4">
        <v>27.344872777018999</v>
      </c>
      <c r="H33" s="4">
        <v>21.924029584531802</v>
      </c>
      <c r="I33" s="4">
        <v>27.305713354040499</v>
      </c>
      <c r="J33" s="4">
        <v>48.836023784043199</v>
      </c>
      <c r="K33" s="4">
        <v>141.390981556692</v>
      </c>
    </row>
    <row r="34" spans="1:11">
      <c r="A34" s="5">
        <v>32416</v>
      </c>
      <c r="B34" s="4">
        <v>23.224972821622501</v>
      </c>
      <c r="C34" s="4">
        <v>39.620735203027898</v>
      </c>
      <c r="D34" s="4">
        <v>76.873336175429998</v>
      </c>
      <c r="E34" s="4">
        <v>19.906280678228701</v>
      </c>
      <c r="F34" s="4">
        <v>37.597564661286398</v>
      </c>
      <c r="G34" s="4">
        <v>30.467912104875701</v>
      </c>
      <c r="H34" s="4">
        <v>23.467910707589901</v>
      </c>
      <c r="I34" s="4">
        <v>28.8541253978565</v>
      </c>
      <c r="J34" s="4">
        <v>49.280969828100197</v>
      </c>
      <c r="K34" s="4">
        <v>142.89337179324701</v>
      </c>
    </row>
    <row r="35" spans="1:11">
      <c r="A35" s="5">
        <v>32508</v>
      </c>
      <c r="B35" s="4">
        <v>25.357421640300199</v>
      </c>
      <c r="C35" s="4">
        <v>41.711674559529598</v>
      </c>
      <c r="D35" s="4">
        <v>77.223922794610999</v>
      </c>
      <c r="E35" s="4">
        <v>21.0585404316653</v>
      </c>
      <c r="F35" s="4">
        <v>38.406215304833601</v>
      </c>
      <c r="G35" s="4">
        <v>32.473342041158197</v>
      </c>
      <c r="H35" s="4">
        <v>23.1317877971995</v>
      </c>
      <c r="I35" s="4">
        <v>29.971567710438901</v>
      </c>
      <c r="J35" s="4">
        <v>49.924103898846603</v>
      </c>
      <c r="K35" s="4">
        <v>145.22217582444199</v>
      </c>
    </row>
    <row r="36" spans="1:11">
      <c r="A36" s="5">
        <v>32598</v>
      </c>
      <c r="B36" s="4">
        <v>27.431528930334999</v>
      </c>
      <c r="C36" s="4">
        <v>44.7587006196906</v>
      </c>
      <c r="D36" s="4">
        <v>77.726052213366302</v>
      </c>
      <c r="E36" s="4">
        <v>22.404625486170801</v>
      </c>
      <c r="F36" s="4">
        <v>39.205676892200202</v>
      </c>
      <c r="G36" s="4">
        <v>33.6745110134108</v>
      </c>
      <c r="H36" s="4">
        <v>23.0562404030861</v>
      </c>
      <c r="I36" s="4">
        <v>31.475217776314299</v>
      </c>
      <c r="J36" s="4">
        <v>50.441439791038398</v>
      </c>
      <c r="K36" s="4">
        <v>147.73736102650599</v>
      </c>
    </row>
    <row r="37" spans="1:11">
      <c r="A37" s="5">
        <v>32689</v>
      </c>
      <c r="B37" s="4">
        <v>28.074563051399601</v>
      </c>
      <c r="C37" s="4">
        <v>42.083647868863402</v>
      </c>
      <c r="D37" s="4">
        <v>78.192170354981002</v>
      </c>
      <c r="E37" s="4">
        <v>23.637338204740001</v>
      </c>
      <c r="F37" s="4">
        <v>39.980217092207099</v>
      </c>
      <c r="G37" s="4">
        <v>34.802565352569701</v>
      </c>
      <c r="H37" s="4">
        <v>23.982966525373701</v>
      </c>
      <c r="I37" s="4">
        <v>32.984804190405697</v>
      </c>
      <c r="J37" s="4">
        <v>51.103413035399498</v>
      </c>
      <c r="K37" s="4">
        <v>151.12153478126001</v>
      </c>
    </row>
    <row r="38" spans="1:11">
      <c r="A38" s="5">
        <v>32781</v>
      </c>
      <c r="B38" s="4">
        <v>28.164242092292898</v>
      </c>
      <c r="C38" s="4">
        <v>44.113449217474802</v>
      </c>
      <c r="D38" s="4">
        <v>79.398967391425998</v>
      </c>
      <c r="E38" s="4">
        <v>24.6526416429774</v>
      </c>
      <c r="F38" s="4">
        <v>40.778703921913902</v>
      </c>
      <c r="G38" s="4">
        <v>35.335257679394701</v>
      </c>
      <c r="H38" s="4">
        <v>24.482951673832702</v>
      </c>
      <c r="I38" s="4">
        <v>34.113195884937298</v>
      </c>
      <c r="J38" s="4">
        <v>52.087891003455702</v>
      </c>
      <c r="K38" s="4">
        <v>154.61023520439301</v>
      </c>
    </row>
    <row r="39" spans="1:11">
      <c r="A39" s="5">
        <v>32873</v>
      </c>
      <c r="B39" s="4">
        <v>28.043830546712599</v>
      </c>
      <c r="C39" s="4">
        <v>45.686504519238497</v>
      </c>
      <c r="D39" s="4">
        <v>81.175900266552503</v>
      </c>
      <c r="E39" s="4">
        <v>25.647795848936799</v>
      </c>
      <c r="F39" s="4">
        <v>41.609454817101202</v>
      </c>
      <c r="G39" s="4">
        <v>34.886124933248098</v>
      </c>
      <c r="H39" s="4">
        <v>26.222136576173501</v>
      </c>
      <c r="I39" s="4">
        <v>34.797763254111899</v>
      </c>
      <c r="J39" s="4">
        <v>52.690442358987099</v>
      </c>
      <c r="K39" s="4">
        <v>160.559149668571</v>
      </c>
    </row>
    <row r="40" spans="1:11">
      <c r="A40" s="5">
        <v>32963</v>
      </c>
      <c r="B40" s="4">
        <v>28.212549743467001</v>
      </c>
      <c r="C40" s="4">
        <v>43.957848181908197</v>
      </c>
      <c r="D40" s="4">
        <v>83.0939497611554</v>
      </c>
      <c r="E40" s="4">
        <v>26.919321014211299</v>
      </c>
      <c r="F40" s="4">
        <v>42.411249505998299</v>
      </c>
      <c r="G40" s="4">
        <v>34.614556296043197</v>
      </c>
      <c r="H40" s="4">
        <v>27.1633711802805</v>
      </c>
      <c r="I40" s="4">
        <v>36.500602593984503</v>
      </c>
      <c r="J40" s="4">
        <v>52.949939093963401</v>
      </c>
      <c r="K40" s="4">
        <v>166.540833354352</v>
      </c>
    </row>
    <row r="41" spans="1:11">
      <c r="A41" s="5">
        <v>33054</v>
      </c>
      <c r="B41" s="4">
        <v>28.536435447192599</v>
      </c>
      <c r="C41" s="4">
        <v>41.985972669216103</v>
      </c>
      <c r="D41" s="4">
        <v>84.974845888443099</v>
      </c>
      <c r="E41" s="4">
        <v>27.5072338604433</v>
      </c>
      <c r="F41" s="4">
        <v>43.173198643178701</v>
      </c>
      <c r="G41" s="4">
        <v>34.248983130574999</v>
      </c>
      <c r="H41" s="4">
        <v>28.116336528228999</v>
      </c>
      <c r="I41" s="4">
        <v>37.169367488422601</v>
      </c>
      <c r="J41" s="4">
        <v>53.146547216029902</v>
      </c>
      <c r="K41" s="4">
        <v>172.37026081384701</v>
      </c>
    </row>
    <row r="42" spans="1:11">
      <c r="A42" s="5">
        <v>33146</v>
      </c>
      <c r="B42" s="4">
        <v>28.342348037371998</v>
      </c>
      <c r="C42" s="4">
        <v>43.201239308489498</v>
      </c>
      <c r="D42" s="4">
        <v>86.278202878012706</v>
      </c>
      <c r="E42" s="4">
        <v>28.163396658807901</v>
      </c>
      <c r="F42" s="4">
        <v>43.781998472772401</v>
      </c>
      <c r="G42" s="4">
        <v>34.1549786023118</v>
      </c>
      <c r="H42" s="4">
        <v>28.178406179669</v>
      </c>
      <c r="I42" s="4">
        <v>37.745033430065597</v>
      </c>
      <c r="J42" s="4">
        <v>53.354222494773403</v>
      </c>
      <c r="K42" s="4">
        <v>178.21425341545</v>
      </c>
    </row>
    <row r="43" spans="1:11">
      <c r="A43" s="5">
        <v>33238</v>
      </c>
      <c r="B43" s="4">
        <v>28.334288873985699</v>
      </c>
      <c r="C43" s="4">
        <v>42.539347750719998</v>
      </c>
      <c r="D43" s="4">
        <v>87.052457724202895</v>
      </c>
      <c r="E43" s="4">
        <v>28.775085854087202</v>
      </c>
      <c r="F43" s="4">
        <v>44.234034079143399</v>
      </c>
      <c r="G43" s="4">
        <v>33.998304388539701</v>
      </c>
      <c r="H43" s="4">
        <v>27.813082052988499</v>
      </c>
      <c r="I43" s="4">
        <v>37.733012497142703</v>
      </c>
      <c r="J43" s="4">
        <v>53.289142339743499</v>
      </c>
      <c r="K43" s="4">
        <v>180.469246590144</v>
      </c>
    </row>
    <row r="44" spans="1:11">
      <c r="A44" s="5">
        <v>33328</v>
      </c>
      <c r="B44" s="4">
        <v>28.3775858514033</v>
      </c>
      <c r="C44" s="4">
        <v>43.944018883950299</v>
      </c>
      <c r="D44" s="4">
        <v>87.761930442510305</v>
      </c>
      <c r="E44" s="4">
        <v>30.5135694022159</v>
      </c>
      <c r="F44" s="4">
        <v>44.648684764256302</v>
      </c>
      <c r="G44" s="4">
        <v>33.8834099651069</v>
      </c>
      <c r="H44" s="4">
        <v>28.348518499049501</v>
      </c>
      <c r="I44" s="4">
        <v>40.0944863664457</v>
      </c>
      <c r="J44" s="4">
        <v>53.735995055969802</v>
      </c>
      <c r="K44" s="4">
        <v>182.75351331697499</v>
      </c>
    </row>
    <row r="45" spans="1:11">
      <c r="A45" s="5">
        <v>33419</v>
      </c>
      <c r="B45" s="4">
        <v>28.730653683717801</v>
      </c>
      <c r="C45" s="4">
        <v>46.342709658307101</v>
      </c>
      <c r="D45" s="4">
        <v>88.508585280453801</v>
      </c>
      <c r="E45" s="4">
        <v>31.226997225676801</v>
      </c>
      <c r="F45" s="4">
        <v>45.0206839851285</v>
      </c>
      <c r="G45" s="4">
        <v>33.716290803749999</v>
      </c>
      <c r="H45" s="4">
        <v>28.007734123174</v>
      </c>
      <c r="I45" s="4">
        <v>39.689786141948503</v>
      </c>
      <c r="J45" s="4">
        <v>53.741368655969403</v>
      </c>
      <c r="K45" s="4">
        <v>182.493122465704</v>
      </c>
    </row>
    <row r="46" spans="1:11">
      <c r="A46" s="5">
        <v>33511</v>
      </c>
      <c r="B46" s="4">
        <v>29.678330200580699</v>
      </c>
      <c r="C46" s="4">
        <v>44.5526052194013</v>
      </c>
      <c r="D46" s="4">
        <v>89.603778651605296</v>
      </c>
      <c r="E46" s="4">
        <v>32.244711465008201</v>
      </c>
      <c r="F46" s="4">
        <v>45.055234591469699</v>
      </c>
      <c r="G46" s="4">
        <v>33.664066065825999</v>
      </c>
      <c r="H46" s="4">
        <v>28.759441587476498</v>
      </c>
      <c r="I46" s="4">
        <v>39.726352349278997</v>
      </c>
      <c r="J46" s="4">
        <v>53.838093445962102</v>
      </c>
      <c r="K46" s="4">
        <v>182.10529765000101</v>
      </c>
    </row>
    <row r="47" spans="1:11">
      <c r="A47" s="5">
        <v>33603</v>
      </c>
      <c r="B47" s="4">
        <v>29.582759234112199</v>
      </c>
      <c r="C47" s="4">
        <v>44.381516170788899</v>
      </c>
      <c r="D47" s="4">
        <v>90.914461210066705</v>
      </c>
      <c r="E47" s="4">
        <v>32.8702284607661</v>
      </c>
      <c r="F47" s="4">
        <v>44.739928339115501</v>
      </c>
      <c r="G47" s="4">
        <v>33.799850384428403</v>
      </c>
      <c r="H47" s="4">
        <v>29.306250945896601</v>
      </c>
      <c r="I47" s="4">
        <v>39.910809228865197</v>
      </c>
      <c r="J47" s="4">
        <v>54.321717395925901</v>
      </c>
      <c r="K47" s="4">
        <v>180.16813254850001</v>
      </c>
    </row>
    <row r="48" spans="1:11">
      <c r="A48" s="5">
        <v>33694</v>
      </c>
      <c r="B48" s="4">
        <v>29.423107116983701</v>
      </c>
      <c r="C48" s="4">
        <v>44.818150612244402</v>
      </c>
      <c r="D48" s="4">
        <v>92.229072680178703</v>
      </c>
      <c r="E48" s="4">
        <v>31.609514157499301</v>
      </c>
      <c r="F48" s="4">
        <v>44.4043680304448</v>
      </c>
      <c r="G48" s="4">
        <v>33.5073918520539</v>
      </c>
      <c r="H48" s="4">
        <v>29.208298033251399</v>
      </c>
      <c r="I48" s="4">
        <v>37.990074653285703</v>
      </c>
      <c r="J48" s="4">
        <v>54.961175735877902</v>
      </c>
      <c r="K48" s="4">
        <v>178.25967515946101</v>
      </c>
    </row>
    <row r="49" spans="1:11">
      <c r="A49" s="5">
        <v>33785</v>
      </c>
      <c r="B49" s="4">
        <v>29.486635843686798</v>
      </c>
      <c r="C49" s="4">
        <v>45.603147619720502</v>
      </c>
      <c r="D49" s="4">
        <v>93.459287040212104</v>
      </c>
      <c r="E49" s="4">
        <v>31.643701537739499</v>
      </c>
      <c r="F49" s="4">
        <v>44.026753310236103</v>
      </c>
      <c r="G49" s="4">
        <v>32.661351097684701</v>
      </c>
      <c r="H49" s="4">
        <v>29.1024437531267</v>
      </c>
      <c r="I49" s="4">
        <v>36.892828566459997</v>
      </c>
      <c r="J49" s="4">
        <v>54.902066145882301</v>
      </c>
      <c r="K49" s="4">
        <v>176.057148114716</v>
      </c>
    </row>
    <row r="50" spans="1:11">
      <c r="A50" s="5">
        <v>33877</v>
      </c>
      <c r="B50" s="4">
        <v>29.507068591964</v>
      </c>
      <c r="C50" s="4">
        <v>46.555919056392</v>
      </c>
      <c r="D50" s="4">
        <v>94.649148884130994</v>
      </c>
      <c r="E50" s="4">
        <v>31.337852016022001</v>
      </c>
      <c r="F50" s="4">
        <v>43.792081491485597</v>
      </c>
      <c r="G50" s="4">
        <v>32.149548666029297</v>
      </c>
      <c r="H50" s="4">
        <v>29.008101135661999</v>
      </c>
      <c r="I50" s="4">
        <v>35.726593958841796</v>
      </c>
      <c r="J50" s="4">
        <v>55.380316505846501</v>
      </c>
      <c r="K50" s="4">
        <v>173.68516006458299</v>
      </c>
    </row>
    <row r="51" spans="1:11">
      <c r="A51" s="5">
        <v>33969</v>
      </c>
      <c r="B51" s="4">
        <v>29.732433197707699</v>
      </c>
      <c r="C51" s="4">
        <v>46.951705823072999</v>
      </c>
      <c r="D51" s="4">
        <v>95.789116536489104</v>
      </c>
      <c r="E51" s="4">
        <v>31.4119432238681</v>
      </c>
      <c r="F51" s="4">
        <v>43.743504014168103</v>
      </c>
      <c r="G51" s="4">
        <v>31.376622544753701</v>
      </c>
      <c r="H51" s="4">
        <v>29.2707229337089</v>
      </c>
      <c r="I51" s="4">
        <v>33.768717581027801</v>
      </c>
      <c r="J51" s="4">
        <v>55.815578055813802</v>
      </c>
      <c r="K51" s="4">
        <v>171.55385317949401</v>
      </c>
    </row>
    <row r="52" spans="1:11">
      <c r="A52" s="5">
        <v>34059</v>
      </c>
      <c r="B52" s="4">
        <v>30.122200973702</v>
      </c>
      <c r="C52" s="4">
        <v>46.967312281796502</v>
      </c>
      <c r="D52" s="4">
        <v>96.900532489020094</v>
      </c>
      <c r="E52" s="4">
        <v>30.931797590566301</v>
      </c>
      <c r="F52" s="4">
        <v>43.707783180024499</v>
      </c>
      <c r="G52" s="4">
        <v>31.700415919882701</v>
      </c>
      <c r="H52" s="4">
        <v>29.337884107342301</v>
      </c>
      <c r="I52" s="4">
        <v>32.334291510094303</v>
      </c>
      <c r="J52" s="4">
        <v>55.837072455812198</v>
      </c>
      <c r="K52" s="4">
        <v>169.426642367715</v>
      </c>
    </row>
    <row r="53" spans="1:11">
      <c r="A53" s="5">
        <v>34150</v>
      </c>
      <c r="B53" s="4">
        <v>30.241276650386201</v>
      </c>
      <c r="C53" s="4">
        <v>47.137511373351202</v>
      </c>
      <c r="D53" s="4">
        <v>98.004182827735605</v>
      </c>
      <c r="E53" s="4">
        <v>31.2121034064991</v>
      </c>
      <c r="F53" s="4">
        <v>43.619664177437699</v>
      </c>
      <c r="G53" s="4">
        <v>31.888424976409201</v>
      </c>
      <c r="H53" s="4">
        <v>29.609133938815901</v>
      </c>
      <c r="I53" s="4">
        <v>31.924764191391098</v>
      </c>
      <c r="J53" s="4">
        <v>56.401300405769902</v>
      </c>
      <c r="K53" s="4">
        <v>168.05970634931899</v>
      </c>
    </row>
    <row r="54" spans="1:11">
      <c r="A54" s="5">
        <v>34242</v>
      </c>
      <c r="B54" s="4">
        <v>30.296242836195599</v>
      </c>
      <c r="C54" s="4">
        <v>46.856929903269403</v>
      </c>
      <c r="D54" s="4">
        <v>99.085991559516202</v>
      </c>
      <c r="E54" s="4">
        <v>31.637045452746701</v>
      </c>
      <c r="F54" s="4">
        <v>43.543158335400499</v>
      </c>
      <c r="G54" s="4">
        <v>32.0137643474268</v>
      </c>
      <c r="H54" s="4">
        <v>29.506755588240601</v>
      </c>
      <c r="I54" s="4">
        <v>31.692844161469001</v>
      </c>
      <c r="J54" s="4">
        <v>56.820441165738501</v>
      </c>
      <c r="K54" s="4">
        <v>166.59404330454899</v>
      </c>
    </row>
    <row r="55" spans="1:11">
      <c r="A55" s="5">
        <v>34334</v>
      </c>
      <c r="B55" s="4">
        <v>30.5701477563575</v>
      </c>
      <c r="C55" s="4">
        <v>46.950679399967299</v>
      </c>
      <c r="D55" s="4">
        <v>100.25884313694399</v>
      </c>
      <c r="E55" s="4">
        <v>31.8477981162026</v>
      </c>
      <c r="F55" s="4">
        <v>43.5900147728116</v>
      </c>
      <c r="G55" s="4">
        <v>31.888424976409102</v>
      </c>
      <c r="H55" s="4">
        <v>30.5403113586781</v>
      </c>
      <c r="I55" s="4">
        <v>32.465826098584103</v>
      </c>
      <c r="J55" s="4">
        <v>57.363174715697802</v>
      </c>
      <c r="K55" s="4">
        <v>165.550449594421</v>
      </c>
    </row>
    <row r="56" spans="1:11">
      <c r="A56" s="5">
        <v>34424</v>
      </c>
      <c r="B56" s="4">
        <v>30.944706705303201</v>
      </c>
      <c r="C56" s="4">
        <v>48.868277422207498</v>
      </c>
      <c r="D56" s="4">
        <v>101.364143249463</v>
      </c>
      <c r="E56" s="4">
        <v>31.876502040315099</v>
      </c>
      <c r="F56" s="4">
        <v>43.714069095548901</v>
      </c>
      <c r="G56" s="4">
        <v>32.3897824604798</v>
      </c>
      <c r="H56" s="4">
        <v>31.335364535219298</v>
      </c>
      <c r="I56" s="4">
        <v>33.111579467242699</v>
      </c>
      <c r="J56" s="4">
        <v>57.884413865658701</v>
      </c>
      <c r="K56" s="4">
        <v>164.50610167969501</v>
      </c>
    </row>
    <row r="57" spans="1:11">
      <c r="A57" s="5">
        <v>34515</v>
      </c>
      <c r="B57" s="4">
        <v>31.275900758512702</v>
      </c>
      <c r="C57" s="4">
        <v>48.496356756817001</v>
      </c>
      <c r="D57" s="4">
        <v>102.452908072027</v>
      </c>
      <c r="E57" s="4">
        <v>31.474321172683901</v>
      </c>
      <c r="F57" s="4">
        <v>43.750285773443402</v>
      </c>
      <c r="G57" s="4">
        <v>32.724020783193502</v>
      </c>
      <c r="H57" s="4">
        <v>31.0061204296032</v>
      </c>
      <c r="I57" s="4">
        <v>33.526969884357001</v>
      </c>
      <c r="J57" s="4">
        <v>58.373411425622002</v>
      </c>
      <c r="K57" s="4">
        <v>163.81860458926801</v>
      </c>
    </row>
    <row r="58" spans="1:11">
      <c r="A58" s="5">
        <v>34607</v>
      </c>
      <c r="B58" s="4">
        <v>31.724107502198901</v>
      </c>
      <c r="C58" s="4">
        <v>48.489660129027598</v>
      </c>
      <c r="D58" s="4">
        <v>103.126448561194</v>
      </c>
      <c r="E58" s="4">
        <v>31.865944692919701</v>
      </c>
      <c r="F58" s="4">
        <v>43.452489017298298</v>
      </c>
      <c r="G58" s="4">
        <v>32.744910678363098</v>
      </c>
      <c r="H58" s="4">
        <v>31.8374422683262</v>
      </c>
      <c r="I58" s="4">
        <v>33.869498825986099</v>
      </c>
      <c r="J58" s="4">
        <v>58.738816195594602</v>
      </c>
      <c r="K58" s="4">
        <v>163.14252499171599</v>
      </c>
    </row>
    <row r="59" spans="1:11">
      <c r="A59" s="5">
        <v>34699</v>
      </c>
      <c r="B59" s="4">
        <v>31.627365374552799</v>
      </c>
      <c r="C59" s="4">
        <v>48.4301149412642</v>
      </c>
      <c r="D59" s="4">
        <v>103.60655797648199</v>
      </c>
      <c r="E59" s="4">
        <v>32.293704793698097</v>
      </c>
      <c r="F59" s="4">
        <v>43.047539462450203</v>
      </c>
      <c r="G59" s="4">
        <v>33.0269242631529</v>
      </c>
      <c r="H59" s="4">
        <v>30.488875330272901</v>
      </c>
      <c r="I59" s="4">
        <v>33.780202399337199</v>
      </c>
      <c r="J59" s="4">
        <v>59.039737765571999</v>
      </c>
      <c r="K59" s="4">
        <v>162.576521538116</v>
      </c>
    </row>
    <row r="60" spans="1:11">
      <c r="A60" s="5">
        <v>34789</v>
      </c>
      <c r="B60" s="4">
        <v>31.983092456855498</v>
      </c>
      <c r="C60" s="4">
        <v>46.9431534984869</v>
      </c>
      <c r="D60" s="4">
        <v>103.998884067405</v>
      </c>
      <c r="E60" s="4">
        <v>32.613215290954599</v>
      </c>
      <c r="F60" s="4">
        <v>42.809514871320097</v>
      </c>
      <c r="G60" s="4">
        <v>32.891139944550403</v>
      </c>
      <c r="H60" s="4">
        <v>31.531867193551498</v>
      </c>
      <c r="I60" s="4">
        <v>33.841673090554799</v>
      </c>
      <c r="J60" s="4">
        <v>59.4212633255434</v>
      </c>
      <c r="K60" s="4">
        <v>162.04669805907</v>
      </c>
    </row>
    <row r="61" spans="1:11">
      <c r="A61" s="5">
        <v>34880</v>
      </c>
      <c r="B61" s="4">
        <v>31.664046134891901</v>
      </c>
      <c r="C61" s="4">
        <v>45.444935040002697</v>
      </c>
      <c r="D61" s="4">
        <v>104.375044064581</v>
      </c>
      <c r="E61" s="4">
        <v>33.007655736620002</v>
      </c>
      <c r="F61" s="4">
        <v>42.361846939553097</v>
      </c>
      <c r="G61" s="4">
        <v>33.100038896246502</v>
      </c>
      <c r="H61" s="4">
        <v>32.971756547504803</v>
      </c>
      <c r="I61" s="4">
        <v>33.881519782701503</v>
      </c>
      <c r="J61" s="4">
        <v>59.7383056955196</v>
      </c>
      <c r="K61" s="4">
        <v>161.26380672894999</v>
      </c>
    </row>
    <row r="62" spans="1:11">
      <c r="A62" s="5">
        <v>34972</v>
      </c>
      <c r="B62" s="4">
        <v>31.728407886484099</v>
      </c>
      <c r="C62" s="4">
        <v>46.538522712304903</v>
      </c>
      <c r="D62" s="4">
        <v>104.33934376643801</v>
      </c>
      <c r="E62" s="4">
        <v>32.9412568565808</v>
      </c>
      <c r="F62" s="4">
        <v>41.694689068540796</v>
      </c>
      <c r="G62" s="4">
        <v>32.859805101795999</v>
      </c>
      <c r="H62" s="4">
        <v>33.459266180900002</v>
      </c>
      <c r="I62" s="4">
        <v>33.483714440568001</v>
      </c>
      <c r="J62" s="4">
        <v>60.286412845478502</v>
      </c>
      <c r="K62" s="4">
        <v>160.548358544016</v>
      </c>
    </row>
    <row r="63" spans="1:11">
      <c r="A63" s="5">
        <v>35064</v>
      </c>
      <c r="B63" s="4">
        <v>31.7123962028958</v>
      </c>
      <c r="C63" s="4">
        <v>46.314846340640599</v>
      </c>
      <c r="D63" s="4">
        <v>103.911509381592</v>
      </c>
      <c r="E63" s="4">
        <v>33.408352380739501</v>
      </c>
      <c r="F63" s="4">
        <v>41.274468549880098</v>
      </c>
      <c r="G63" s="4">
        <v>32.932919734889602</v>
      </c>
      <c r="H63" s="4">
        <v>34.522561068245103</v>
      </c>
      <c r="I63" s="4">
        <v>33.448251051560298</v>
      </c>
      <c r="J63" s="4">
        <v>60.6410704154519</v>
      </c>
      <c r="K63" s="4">
        <v>159.75483176789101</v>
      </c>
    </row>
    <row r="64" spans="1:11">
      <c r="A64" s="5">
        <v>35155</v>
      </c>
      <c r="B64" s="4">
        <v>31.705893291109401</v>
      </c>
      <c r="C64" s="4">
        <v>45.841787525282498</v>
      </c>
      <c r="D64" s="4">
        <v>103.48624103653999</v>
      </c>
      <c r="E64" s="4">
        <v>33.601235853436499</v>
      </c>
      <c r="F64" s="4">
        <v>41.169364577941501</v>
      </c>
      <c r="G64" s="4">
        <v>33.611841327901899</v>
      </c>
      <c r="H64" s="4">
        <v>34.7308008178302</v>
      </c>
      <c r="I64" s="4">
        <v>33.6395158405874</v>
      </c>
      <c r="J64" s="4">
        <v>61.183803965411201</v>
      </c>
      <c r="K64" s="4">
        <v>158.99026448049099</v>
      </c>
    </row>
    <row r="65" spans="1:11">
      <c r="A65" s="5">
        <v>35246</v>
      </c>
      <c r="B65" s="4">
        <v>31.983510105612101</v>
      </c>
      <c r="C65" s="4">
        <v>46.439709723569401</v>
      </c>
      <c r="D65" s="4">
        <v>102.959151852951</v>
      </c>
      <c r="E65" s="4">
        <v>34.045197437574103</v>
      </c>
      <c r="F65" s="4">
        <v>41.169364577941501</v>
      </c>
      <c r="G65" s="4">
        <v>33.434277218960297</v>
      </c>
      <c r="H65" s="4">
        <v>35.550888808529997</v>
      </c>
      <c r="I65" s="4">
        <v>33.516394665497302</v>
      </c>
      <c r="J65" s="4">
        <v>61.6029447253798</v>
      </c>
      <c r="K65" s="4">
        <v>158.22882579534499</v>
      </c>
    </row>
    <row r="66" spans="1:11">
      <c r="A66" s="5">
        <v>35338</v>
      </c>
      <c r="B66" s="4">
        <v>32.162219373585501</v>
      </c>
      <c r="C66" s="4">
        <v>46.458356390420597</v>
      </c>
      <c r="D66" s="4">
        <v>102.522039478097</v>
      </c>
      <c r="E66" s="4">
        <v>33.415066707673802</v>
      </c>
      <c r="F66" s="4">
        <v>41.266006277936697</v>
      </c>
      <c r="G66" s="4">
        <v>34.186313445066197</v>
      </c>
      <c r="H66" s="4">
        <v>36.748282873521497</v>
      </c>
      <c r="I66" s="4">
        <v>34.018738978151198</v>
      </c>
      <c r="J66" s="4">
        <v>62.016711885348698</v>
      </c>
      <c r="K66" s="4">
        <v>157.50656940237599</v>
      </c>
    </row>
    <row r="67" spans="1:11">
      <c r="A67" s="5">
        <v>35430</v>
      </c>
      <c r="B67" s="4">
        <v>32.263194399586602</v>
      </c>
      <c r="C67" s="4">
        <v>46.454365395553502</v>
      </c>
      <c r="D67" s="4">
        <v>102.08885244331501</v>
      </c>
      <c r="E67" s="4">
        <v>34.266981300207703</v>
      </c>
      <c r="F67" s="4">
        <v>41.652573087917403</v>
      </c>
      <c r="G67" s="4">
        <v>35.366592522149197</v>
      </c>
      <c r="H67" s="4">
        <v>36.838448396585598</v>
      </c>
      <c r="I67" s="4">
        <v>34.581232246533297</v>
      </c>
      <c r="J67" s="4">
        <v>62.371369455322103</v>
      </c>
      <c r="K67" s="4">
        <v>157.013987651089</v>
      </c>
    </row>
    <row r="68" spans="1:11">
      <c r="A68" s="5">
        <v>35520</v>
      </c>
      <c r="B68" s="4">
        <v>32.531220719887301</v>
      </c>
      <c r="C68" s="4">
        <v>47.187263554983701</v>
      </c>
      <c r="D68" s="4">
        <v>101.550450507563</v>
      </c>
      <c r="E68" s="4">
        <v>34.5345832001952</v>
      </c>
      <c r="F68" s="4">
        <v>40.686156077965698</v>
      </c>
      <c r="G68" s="4">
        <v>36.118628748255098</v>
      </c>
      <c r="H68" s="4">
        <v>39.285188877157402</v>
      </c>
      <c r="I68" s="4">
        <v>35.110287503756297</v>
      </c>
      <c r="J68" s="4">
        <v>62.752895025293498</v>
      </c>
      <c r="K68" s="4">
        <v>156.51731730951201</v>
      </c>
    </row>
    <row r="69" spans="1:11">
      <c r="A69" s="5">
        <v>35611</v>
      </c>
      <c r="B69" s="4">
        <v>32.906835121004498</v>
      </c>
      <c r="C69" s="4">
        <v>47.7155857067157</v>
      </c>
      <c r="D69" s="4">
        <v>101.03384658643</v>
      </c>
      <c r="E69" s="4">
        <v>35.6502548538326</v>
      </c>
      <c r="F69" s="4">
        <v>41.3626479779319</v>
      </c>
      <c r="G69" s="4">
        <v>36.567761494401701</v>
      </c>
      <c r="H69" s="4">
        <v>40.402638924951098</v>
      </c>
      <c r="I69" s="4">
        <v>35.905675276983203</v>
      </c>
      <c r="J69" s="4">
        <v>63.284881375253597</v>
      </c>
      <c r="K69" s="4">
        <v>155.98871632172199</v>
      </c>
    </row>
    <row r="70" spans="1:11">
      <c r="A70" s="5">
        <v>35703</v>
      </c>
      <c r="B70" s="4">
        <v>33.571753979675599</v>
      </c>
      <c r="C70" s="4">
        <v>47.587714594714498</v>
      </c>
      <c r="D70" s="4">
        <v>100.700264320437</v>
      </c>
      <c r="E70" s="4">
        <v>35.879293280371101</v>
      </c>
      <c r="F70" s="4">
        <v>41.072722877946397</v>
      </c>
      <c r="G70" s="4">
        <v>37.800265309408701</v>
      </c>
      <c r="H70" s="4">
        <v>41.738381255443798</v>
      </c>
      <c r="I70" s="4">
        <v>36.532705355920697</v>
      </c>
      <c r="J70" s="4">
        <v>63.752384525218602</v>
      </c>
      <c r="K70" s="4">
        <v>155.474546622828</v>
      </c>
    </row>
    <row r="71" spans="1:11">
      <c r="A71" s="5">
        <v>35795</v>
      </c>
      <c r="B71" s="4">
        <v>34.239379793157802</v>
      </c>
      <c r="C71" s="4">
        <v>47.299421551125</v>
      </c>
      <c r="D71" s="4">
        <v>100.48205529145299</v>
      </c>
      <c r="E71" s="4">
        <v>35.034289821671202</v>
      </c>
      <c r="F71" s="4">
        <v>41.555931377922199</v>
      </c>
      <c r="G71" s="4">
        <v>38.134503632122403</v>
      </c>
      <c r="H71" s="4">
        <v>43.585397356797102</v>
      </c>
      <c r="I71" s="4">
        <v>37.196454411416703</v>
      </c>
      <c r="J71" s="4">
        <v>64.440205265166995</v>
      </c>
      <c r="K71" s="4">
        <v>154.91495080275601</v>
      </c>
    </row>
    <row r="72" spans="1:11">
      <c r="A72" s="5">
        <v>35885</v>
      </c>
      <c r="B72" s="4">
        <v>35.068369542837097</v>
      </c>
      <c r="C72" s="4">
        <v>47.100460263380903</v>
      </c>
      <c r="D72" s="4">
        <v>100.229899567522</v>
      </c>
      <c r="E72" s="4">
        <v>35.453254461791403</v>
      </c>
      <c r="F72" s="4">
        <v>41.3626479779319</v>
      </c>
      <c r="G72" s="4">
        <v>39.492346818147098</v>
      </c>
      <c r="H72" s="4">
        <v>45.700586621878003</v>
      </c>
      <c r="I72" s="4">
        <v>38.251060664781903</v>
      </c>
      <c r="J72" s="4">
        <v>65.235497995107295</v>
      </c>
      <c r="K72" s="4">
        <v>154.33173072343101</v>
      </c>
    </row>
    <row r="73" spans="1:11">
      <c r="A73" s="5">
        <v>35976</v>
      </c>
      <c r="B73" s="4">
        <v>35.6936977466478</v>
      </c>
      <c r="C73" s="4">
        <v>46.694595171857799</v>
      </c>
      <c r="D73" s="4">
        <v>99.997297730254402</v>
      </c>
      <c r="E73" s="4">
        <v>36.899613148238501</v>
      </c>
      <c r="F73" s="4">
        <v>41.845856487907703</v>
      </c>
      <c r="G73" s="4">
        <v>41.142648536546197</v>
      </c>
      <c r="H73" s="4">
        <v>49.453226460980403</v>
      </c>
      <c r="I73" s="4">
        <v>39.018588567073003</v>
      </c>
      <c r="J73" s="4">
        <v>66.154383505038396</v>
      </c>
      <c r="K73" s="4">
        <v>153.598620530424</v>
      </c>
    </row>
    <row r="74" spans="1:11">
      <c r="A74" s="5">
        <v>36068</v>
      </c>
      <c r="B74" s="4">
        <v>35.871121799948298</v>
      </c>
      <c r="C74" s="4">
        <v>46.522704989593898</v>
      </c>
      <c r="D74" s="4">
        <v>99.852251969259996</v>
      </c>
      <c r="E74" s="4">
        <v>37.855337464403398</v>
      </c>
      <c r="F74" s="4">
        <v>42.135781587893199</v>
      </c>
      <c r="G74" s="4">
        <v>42.239368032950701</v>
      </c>
      <c r="H74" s="4">
        <v>53.345175573247801</v>
      </c>
      <c r="I74" s="4">
        <v>39.949385055607898</v>
      </c>
      <c r="J74" s="4">
        <v>67.024906624973099</v>
      </c>
      <c r="K74" s="4">
        <v>152.85988988910901</v>
      </c>
    </row>
    <row r="75" spans="1:11">
      <c r="A75" s="5">
        <v>36160</v>
      </c>
      <c r="B75" s="4">
        <v>36.405537317197599</v>
      </c>
      <c r="C75" s="4">
        <v>47.013771768349201</v>
      </c>
      <c r="D75" s="4">
        <v>100.042333386335</v>
      </c>
      <c r="E75" s="4">
        <v>37.7517661820645</v>
      </c>
      <c r="F75" s="4">
        <v>42.618990087869001</v>
      </c>
      <c r="G75" s="4">
        <v>42.7720603597758</v>
      </c>
      <c r="H75" s="4">
        <v>56.347089969244301</v>
      </c>
      <c r="I75" s="4">
        <v>41.285130327921799</v>
      </c>
      <c r="J75" s="4">
        <v>68.121120924890903</v>
      </c>
      <c r="K75" s="4">
        <v>151.581033239595</v>
      </c>
    </row>
    <row r="76" spans="1:11">
      <c r="A76" s="5">
        <v>36250</v>
      </c>
      <c r="B76" s="4">
        <v>37.086377145081798</v>
      </c>
      <c r="C76" s="4">
        <v>47.4847811891307</v>
      </c>
      <c r="D76" s="4">
        <v>100.036254869891</v>
      </c>
      <c r="E76" s="4">
        <v>38.452281480976303</v>
      </c>
      <c r="F76" s="4">
        <v>43.778690497811098</v>
      </c>
      <c r="G76" s="4">
        <v>43.555431428636098</v>
      </c>
      <c r="H76" s="4">
        <v>58.627457175636998</v>
      </c>
      <c r="I76" s="4">
        <v>41.757308743198998</v>
      </c>
      <c r="J76" s="4">
        <v>69.120610434815902</v>
      </c>
      <c r="K76" s="4">
        <v>150.27956620309601</v>
      </c>
    </row>
    <row r="77" spans="1:11">
      <c r="A77" s="5">
        <v>36341</v>
      </c>
      <c r="B77" s="4">
        <v>37.820409070670998</v>
      </c>
      <c r="C77" s="4">
        <v>47.9528677677703</v>
      </c>
      <c r="D77" s="4">
        <v>99.920100629423303</v>
      </c>
      <c r="E77" s="4">
        <v>38.610180815416903</v>
      </c>
      <c r="F77" s="4">
        <v>44.261899007786901</v>
      </c>
      <c r="G77" s="4">
        <v>44.746155453303899</v>
      </c>
      <c r="H77" s="4">
        <v>60.4007674468169</v>
      </c>
      <c r="I77" s="4">
        <v>42.890661016405801</v>
      </c>
      <c r="J77" s="4">
        <v>70.152341544738604</v>
      </c>
      <c r="K77" s="4">
        <v>148.97295356470201</v>
      </c>
    </row>
    <row r="78" spans="1:11">
      <c r="A78" s="5">
        <v>36433</v>
      </c>
      <c r="B78" s="4">
        <v>38.711262856722698</v>
      </c>
      <c r="C78" s="4">
        <v>48.2536905510823</v>
      </c>
      <c r="D78" s="4">
        <v>99.975013794726095</v>
      </c>
      <c r="E78" s="4">
        <v>40.049625411617697</v>
      </c>
      <c r="F78" s="4">
        <v>45.324957717733803</v>
      </c>
      <c r="G78" s="4">
        <v>46.699360651662403</v>
      </c>
      <c r="H78" s="4">
        <v>63.412610765087003</v>
      </c>
      <c r="I78" s="4">
        <v>43.911479667915501</v>
      </c>
      <c r="J78" s="4">
        <v>71.243182244656794</v>
      </c>
      <c r="K78" s="4">
        <v>147.643383398721</v>
      </c>
    </row>
    <row r="79" spans="1:11">
      <c r="A79" s="5">
        <v>36525</v>
      </c>
      <c r="B79" s="4">
        <v>39.796999549213197</v>
      </c>
      <c r="C79" s="4">
        <v>48.763039904489801</v>
      </c>
      <c r="D79" s="4">
        <v>100.595394920722</v>
      </c>
      <c r="E79" s="4">
        <v>41.171397563221497</v>
      </c>
      <c r="F79" s="4">
        <v>46.194733027690297</v>
      </c>
      <c r="G79" s="4">
        <v>48.652565850020899</v>
      </c>
      <c r="H79" s="4">
        <v>66.444662708669696</v>
      </c>
      <c r="I79" s="4">
        <v>44.804480620556603</v>
      </c>
      <c r="J79" s="4">
        <v>72.334022944574997</v>
      </c>
      <c r="K79" s="4">
        <v>146.30572355877499</v>
      </c>
    </row>
    <row r="80" spans="1:11">
      <c r="A80" s="5">
        <v>36616</v>
      </c>
      <c r="B80" s="4">
        <v>40.688557776597797</v>
      </c>
      <c r="C80" s="4">
        <v>49.373704964163998</v>
      </c>
      <c r="D80" s="4">
        <v>100.561097145814</v>
      </c>
      <c r="E80" s="4">
        <v>41.844270616342897</v>
      </c>
      <c r="F80" s="4">
        <v>47.451075137627399</v>
      </c>
      <c r="G80" s="4">
        <v>50.616215995964197</v>
      </c>
      <c r="H80" s="4">
        <v>69.871776727329404</v>
      </c>
      <c r="I80" s="4">
        <v>46.011361020164401</v>
      </c>
      <c r="J80" s="4">
        <v>73.607566024479397</v>
      </c>
      <c r="K80" s="4">
        <v>144.91673808825601</v>
      </c>
    </row>
    <row r="81" spans="1:11">
      <c r="A81" s="5">
        <v>36707</v>
      </c>
      <c r="B81" s="4">
        <v>41.477994718998097</v>
      </c>
      <c r="C81" s="4">
        <v>49.9081778967982</v>
      </c>
      <c r="D81" s="4">
        <v>99.658710942042205</v>
      </c>
      <c r="E81" s="4">
        <v>41.941711872550101</v>
      </c>
      <c r="F81" s="4">
        <v>48.320850447584</v>
      </c>
      <c r="G81" s="4">
        <v>52.4649717184747</v>
      </c>
      <c r="H81" s="4">
        <v>73.477023576063004</v>
      </c>
      <c r="I81" s="4">
        <v>47.675478880827001</v>
      </c>
      <c r="J81" s="4">
        <v>74.843493904386705</v>
      </c>
      <c r="K81" s="4">
        <v>143.470788262919</v>
      </c>
    </row>
    <row r="82" spans="1:11">
      <c r="A82" s="5">
        <v>36799</v>
      </c>
      <c r="B82" s="4">
        <v>41.573286487123802</v>
      </c>
      <c r="C82" s="4">
        <v>50.435068144648497</v>
      </c>
      <c r="D82" s="4">
        <v>100.659122379146</v>
      </c>
      <c r="E82" s="4">
        <v>42.598847500345897</v>
      </c>
      <c r="F82" s="4">
        <v>49.383909157530802</v>
      </c>
      <c r="G82" s="4">
        <v>52.820099936357998</v>
      </c>
      <c r="H82" s="4">
        <v>76.550388302014198</v>
      </c>
      <c r="I82" s="4">
        <v>48.974082504150999</v>
      </c>
      <c r="J82" s="4">
        <v>76.047180194296502</v>
      </c>
      <c r="K82" s="4">
        <v>141.99003294238099</v>
      </c>
    </row>
    <row r="83" spans="1:11">
      <c r="A83" s="5">
        <v>36891</v>
      </c>
      <c r="B83" s="4">
        <v>42.418233056707201</v>
      </c>
      <c r="C83" s="4">
        <v>50.963950866013803</v>
      </c>
      <c r="D83" s="4">
        <v>101.506281303356</v>
      </c>
      <c r="E83" s="4">
        <v>43.771216213339798</v>
      </c>
      <c r="F83" s="4">
        <v>50.060401057497003</v>
      </c>
      <c r="G83" s="4">
        <v>55.170213142939097</v>
      </c>
      <c r="H83" s="4">
        <v>80.381425435952295</v>
      </c>
      <c r="I83" s="4">
        <v>50.149120431396</v>
      </c>
      <c r="J83" s="4">
        <v>77.379832874196495</v>
      </c>
      <c r="K83" s="4">
        <v>140.500325963828</v>
      </c>
    </row>
    <row r="84" spans="1:11">
      <c r="A84" s="5">
        <v>36981</v>
      </c>
      <c r="B84" s="4">
        <v>43.562778017991199</v>
      </c>
      <c r="C84" s="4">
        <v>51.590422510347501</v>
      </c>
      <c r="D84" s="4">
        <v>101.246070922793</v>
      </c>
      <c r="E84" s="4">
        <v>45.000181004086798</v>
      </c>
      <c r="F84" s="4">
        <v>51.123459767443798</v>
      </c>
      <c r="G84" s="4">
        <v>55.7237953649338</v>
      </c>
      <c r="H84" s="4">
        <v>83.244254186896598</v>
      </c>
      <c r="I84" s="4">
        <v>51.563414292125799</v>
      </c>
      <c r="J84" s="4">
        <v>78.809210344089294</v>
      </c>
      <c r="K84" s="4">
        <v>138.97816978945801</v>
      </c>
    </row>
    <row r="85" spans="1:11">
      <c r="A85" s="5">
        <v>37072</v>
      </c>
      <c r="B85" s="4">
        <v>44.955795831609898</v>
      </c>
      <c r="C85" s="4">
        <v>52.016018935617701</v>
      </c>
      <c r="D85" s="4">
        <v>100.779586306902</v>
      </c>
      <c r="E85" s="4">
        <v>45.7388838290358</v>
      </c>
      <c r="F85" s="4">
        <v>52.283160177385803</v>
      </c>
      <c r="G85" s="4">
        <v>56.695175490320601</v>
      </c>
      <c r="H85" s="4">
        <v>84.297542395287905</v>
      </c>
      <c r="I85" s="4">
        <v>51.727673749543001</v>
      </c>
      <c r="J85" s="4">
        <v>80.077379823994207</v>
      </c>
      <c r="K85" s="4">
        <v>137.30794495606301</v>
      </c>
    </row>
    <row r="86" spans="1:11">
      <c r="A86" s="5">
        <v>37164</v>
      </c>
      <c r="B86" s="4">
        <v>47.378806748124802</v>
      </c>
      <c r="C86" s="4">
        <v>52.820192197282999</v>
      </c>
      <c r="D86" s="4">
        <v>100.719253219959</v>
      </c>
      <c r="E86" s="4">
        <v>46.875273243393998</v>
      </c>
      <c r="F86" s="4">
        <v>53.152935487342297</v>
      </c>
      <c r="G86" s="4">
        <v>58.178358047362899</v>
      </c>
      <c r="H86" s="4">
        <v>85.917160375084606</v>
      </c>
      <c r="I86" s="4">
        <v>52.240992166735801</v>
      </c>
      <c r="J86" s="4">
        <v>81.318681313901095</v>
      </c>
      <c r="K86" s="4">
        <v>135.61314959015601</v>
      </c>
    </row>
    <row r="87" spans="1:11">
      <c r="A87" s="5">
        <v>37256</v>
      </c>
      <c r="B87" s="4">
        <v>48.920467866140498</v>
      </c>
      <c r="C87" s="4">
        <v>53.7417867987959</v>
      </c>
      <c r="D87" s="4">
        <v>99.878822430739604</v>
      </c>
      <c r="E87" s="4">
        <v>48.707936014191098</v>
      </c>
      <c r="F87" s="4">
        <v>54.119352497294003</v>
      </c>
      <c r="G87" s="4">
        <v>57.666555615707502</v>
      </c>
      <c r="H87" s="4">
        <v>84.002866798729201</v>
      </c>
      <c r="I87" s="4">
        <v>52.504635849287702</v>
      </c>
      <c r="J87" s="4">
        <v>82.586850793805993</v>
      </c>
      <c r="K87" s="4">
        <v>133.820613604367</v>
      </c>
    </row>
    <row r="88" spans="1:11">
      <c r="A88" s="5">
        <v>37346</v>
      </c>
      <c r="B88" s="4">
        <v>51.170860071366903</v>
      </c>
      <c r="C88" s="4">
        <v>54.783378558800301</v>
      </c>
      <c r="D88" s="4">
        <v>99.231488640397103</v>
      </c>
      <c r="E88" s="4">
        <v>51.006994213872701</v>
      </c>
      <c r="F88" s="4">
        <v>54.989127807250497</v>
      </c>
      <c r="G88" s="4">
        <v>60.497136411189601</v>
      </c>
      <c r="H88" s="4">
        <v>85.767473024465502</v>
      </c>
      <c r="I88" s="4">
        <v>53.422952564429004</v>
      </c>
      <c r="J88" s="4">
        <v>83.978613063701602</v>
      </c>
      <c r="K88" s="4">
        <v>132.02071597374501</v>
      </c>
    </row>
    <row r="89" spans="1:11">
      <c r="A89" s="5">
        <v>37437</v>
      </c>
      <c r="B89" s="4">
        <v>54.014917632354397</v>
      </c>
      <c r="C89" s="4">
        <v>56.2120877925231</v>
      </c>
      <c r="D89" s="4">
        <v>99.584718718330095</v>
      </c>
      <c r="E89" s="4">
        <v>53.885852368174497</v>
      </c>
      <c r="F89" s="4">
        <v>56.342111617182901</v>
      </c>
      <c r="G89" s="4">
        <v>64.351322069982601</v>
      </c>
      <c r="H89" s="4">
        <v>88.582538098568094</v>
      </c>
      <c r="I89" s="4">
        <v>54.488300562158798</v>
      </c>
      <c r="J89" s="4">
        <v>85.520836123585894</v>
      </c>
      <c r="K89" s="4">
        <v>130.13118010766499</v>
      </c>
    </row>
    <row r="90" spans="1:11">
      <c r="A90" s="5">
        <v>37529</v>
      </c>
      <c r="B90" s="4">
        <v>56.265076804793402</v>
      </c>
      <c r="C90" s="4">
        <v>57.497365956315797</v>
      </c>
      <c r="D90" s="4">
        <v>99.583224992204094</v>
      </c>
      <c r="E90" s="4">
        <v>55.366781232417601</v>
      </c>
      <c r="F90" s="4">
        <v>57.985020537100802</v>
      </c>
      <c r="G90" s="4">
        <v>68.048833515003494</v>
      </c>
      <c r="H90" s="4">
        <v>91.621271162107107</v>
      </c>
      <c r="I90" s="4">
        <v>56.068193377517403</v>
      </c>
      <c r="J90" s="4">
        <v>87.175904773461795</v>
      </c>
      <c r="K90" s="4">
        <v>128.23795110103501</v>
      </c>
    </row>
    <row r="91" spans="1:11">
      <c r="A91" s="5">
        <v>37621</v>
      </c>
      <c r="B91" s="4">
        <v>58.006893376402203</v>
      </c>
      <c r="C91" s="4">
        <v>58.616170177784198</v>
      </c>
      <c r="D91" s="4">
        <v>98.976834878675206</v>
      </c>
      <c r="E91" s="4">
        <v>57.667361890334597</v>
      </c>
      <c r="F91" s="4">
        <v>59.531287747023399</v>
      </c>
      <c r="G91" s="4">
        <v>72.237257496510196</v>
      </c>
      <c r="H91" s="4">
        <v>95.038246126067406</v>
      </c>
      <c r="I91" s="4">
        <v>57.265949938202297</v>
      </c>
      <c r="J91" s="4">
        <v>88.911577413331599</v>
      </c>
      <c r="K91" s="4">
        <v>126.21178996789401</v>
      </c>
    </row>
    <row r="92" spans="1:11">
      <c r="A92" s="5">
        <v>37711</v>
      </c>
      <c r="B92" s="4">
        <v>60.145051857058</v>
      </c>
      <c r="C92" s="4">
        <v>59.951761552402701</v>
      </c>
      <c r="D92" s="4">
        <v>99.101566193773294</v>
      </c>
      <c r="E92" s="4">
        <v>60.457450454825299</v>
      </c>
      <c r="F92" s="4">
        <v>61.174196666941299</v>
      </c>
      <c r="G92" s="4">
        <v>74.5142560699977</v>
      </c>
      <c r="H92" s="4">
        <v>98.378070007852699</v>
      </c>
      <c r="I92" s="4">
        <v>57.6741337454487</v>
      </c>
      <c r="J92" s="4">
        <v>90.486042073213497</v>
      </c>
      <c r="K92" s="4">
        <v>124.209141612406</v>
      </c>
    </row>
    <row r="93" spans="1:11">
      <c r="A93" s="5">
        <v>37802</v>
      </c>
      <c r="B93" s="4">
        <v>63.1392030969252</v>
      </c>
      <c r="C93" s="4">
        <v>60.853762186529003</v>
      </c>
      <c r="D93" s="4">
        <v>100.59219764594199</v>
      </c>
      <c r="E93" s="4">
        <v>64.37449271909</v>
      </c>
      <c r="F93" s="4">
        <v>63.010388976849498</v>
      </c>
      <c r="G93" s="4">
        <v>75.684090199495799</v>
      </c>
      <c r="H93" s="4">
        <v>101.97387831126601</v>
      </c>
      <c r="I93" s="4">
        <v>58.328979766719101</v>
      </c>
      <c r="J93" s="4">
        <v>91.947661133103907</v>
      </c>
      <c r="K93" s="4">
        <v>122.144335553457</v>
      </c>
    </row>
    <row r="94" spans="1:11">
      <c r="A94" s="5">
        <v>37894</v>
      </c>
      <c r="B94" s="4">
        <v>66.812154912771206</v>
      </c>
      <c r="C94" s="4">
        <v>61.913068040553902</v>
      </c>
      <c r="D94" s="4">
        <v>99.580560666321105</v>
      </c>
      <c r="E94" s="4">
        <v>66.802211084670304</v>
      </c>
      <c r="F94" s="4">
        <v>64.846581296757705</v>
      </c>
      <c r="G94" s="4">
        <v>77.021043490350806</v>
      </c>
      <c r="H94" s="4">
        <v>104.123254816554</v>
      </c>
      <c r="I94" s="4">
        <v>59.172192096225203</v>
      </c>
      <c r="J94" s="4">
        <v>93.7639377629677</v>
      </c>
      <c r="K94" s="4">
        <v>120.119297739274</v>
      </c>
    </row>
    <row r="95" spans="1:11">
      <c r="A95" s="5">
        <v>37986</v>
      </c>
      <c r="B95" s="4">
        <v>68.943558133920106</v>
      </c>
      <c r="C95" s="4">
        <v>63.3292752726136</v>
      </c>
      <c r="D95" s="4">
        <v>99.652330263802298</v>
      </c>
      <c r="E95" s="4">
        <v>69.822093431806607</v>
      </c>
      <c r="F95" s="4">
        <v>67.069340416646497</v>
      </c>
      <c r="G95" s="4">
        <v>79.444271330025501</v>
      </c>
      <c r="H95" s="4">
        <v>107.893906455107</v>
      </c>
      <c r="I95" s="4">
        <v>60.746402372376302</v>
      </c>
      <c r="J95" s="4">
        <v>95.897256772807694</v>
      </c>
      <c r="K95" s="4">
        <v>118.17865784459499</v>
      </c>
    </row>
    <row r="96" spans="1:11">
      <c r="A96" s="5">
        <v>38077</v>
      </c>
      <c r="B96" s="4">
        <v>69.355774471971003</v>
      </c>
      <c r="C96" s="4">
        <v>64.811765881806807</v>
      </c>
      <c r="D96" s="4">
        <v>99.748313190561007</v>
      </c>
      <c r="E96" s="4">
        <v>73.026778717354503</v>
      </c>
      <c r="F96" s="4">
        <v>69.871949746506402</v>
      </c>
      <c r="G96" s="4">
        <v>81.115462943594295</v>
      </c>
      <c r="H96" s="4">
        <v>110.98510905154799</v>
      </c>
      <c r="I96" s="4">
        <v>62.128202520181397</v>
      </c>
      <c r="J96" s="4">
        <v>98.041322972646896</v>
      </c>
      <c r="K96" s="4">
        <v>116.255676102678</v>
      </c>
    </row>
    <row r="97" spans="1:11">
      <c r="A97" s="5">
        <v>38168</v>
      </c>
      <c r="B97" s="4">
        <v>68.389532949126703</v>
      </c>
      <c r="C97" s="4">
        <v>66.112593023181503</v>
      </c>
      <c r="D97" s="4">
        <v>98.076041942814399</v>
      </c>
      <c r="E97" s="4">
        <v>76.0443639433405</v>
      </c>
      <c r="F97" s="4">
        <v>72.191350566390398</v>
      </c>
      <c r="G97" s="4">
        <v>84.906978916878501</v>
      </c>
      <c r="H97" s="4">
        <v>113.649857303315</v>
      </c>
      <c r="I97" s="4">
        <v>63.963742797434897</v>
      </c>
      <c r="J97" s="4">
        <v>100.491684392463</v>
      </c>
      <c r="K97" s="4">
        <v>114.512364964029</v>
      </c>
    </row>
    <row r="98" spans="1:11">
      <c r="A98" s="5">
        <v>38260</v>
      </c>
      <c r="B98" s="4">
        <v>68.353720688452299</v>
      </c>
      <c r="C98" s="4">
        <v>67.097911834480797</v>
      </c>
      <c r="D98" s="4">
        <v>97.377260918209103</v>
      </c>
      <c r="E98" s="4">
        <v>78.788701552614697</v>
      </c>
      <c r="F98" s="4">
        <v>74.897318186255106</v>
      </c>
      <c r="G98" s="4">
        <v>87.737559712360607</v>
      </c>
      <c r="H98" s="4">
        <v>116.507382949757</v>
      </c>
      <c r="I98" s="4">
        <v>64.971061269273804</v>
      </c>
      <c r="J98" s="4">
        <v>103.103253692267</v>
      </c>
      <c r="K98" s="4">
        <v>112.856593608962</v>
      </c>
    </row>
    <row r="99" spans="1:11">
      <c r="A99" s="5">
        <v>38352</v>
      </c>
      <c r="B99" s="4">
        <v>69.118784069808598</v>
      </c>
      <c r="C99" s="4">
        <v>68.228123096637901</v>
      </c>
      <c r="D99" s="4">
        <v>97.404227777306403</v>
      </c>
      <c r="E99" s="4">
        <v>81.533687587798596</v>
      </c>
      <c r="F99" s="4">
        <v>77.7965692161102</v>
      </c>
      <c r="G99" s="4">
        <v>89.293856902496501</v>
      </c>
      <c r="H99" s="4">
        <v>117.256126629291</v>
      </c>
      <c r="I99" s="4">
        <v>66.873168701571402</v>
      </c>
      <c r="J99" s="4">
        <v>105.644966292077</v>
      </c>
      <c r="K99" s="4">
        <v>111.46247499477499</v>
      </c>
    </row>
    <row r="100" spans="1:11">
      <c r="A100" s="5">
        <v>38442</v>
      </c>
      <c r="B100" s="4">
        <v>69.725855680786495</v>
      </c>
      <c r="C100" s="4">
        <v>69.761703149907802</v>
      </c>
      <c r="D100" s="4">
        <v>100.088883277883</v>
      </c>
      <c r="E100" s="4">
        <v>84.724480564985598</v>
      </c>
      <c r="F100" s="4">
        <v>80.599178545970005</v>
      </c>
      <c r="G100" s="4">
        <v>89.910108809999997</v>
      </c>
      <c r="H100" s="4">
        <v>119.327353514474</v>
      </c>
      <c r="I100" s="4">
        <v>67.330127665499504</v>
      </c>
      <c r="J100" s="4">
        <v>108.28340359187899</v>
      </c>
      <c r="K100" s="4">
        <v>110.055842030877</v>
      </c>
    </row>
    <row r="101" spans="1:11">
      <c r="A101" s="5">
        <v>38533</v>
      </c>
      <c r="B101" s="4">
        <v>69.8994152657733</v>
      </c>
      <c r="C101" s="4">
        <v>71.346072964440694</v>
      </c>
      <c r="D101" s="4">
        <v>97.970886085496602</v>
      </c>
      <c r="E101" s="4">
        <v>87.297304952020397</v>
      </c>
      <c r="F101" s="4">
        <v>83.595071265820295</v>
      </c>
      <c r="G101" s="4">
        <v>91.061228819999997</v>
      </c>
      <c r="H101" s="4">
        <v>121.751992039429</v>
      </c>
      <c r="I101" s="4">
        <v>68.686760919087803</v>
      </c>
      <c r="J101" s="4">
        <v>111.115290591666</v>
      </c>
      <c r="K101" s="4">
        <v>108.697917456095</v>
      </c>
    </row>
    <row r="102" spans="1:11">
      <c r="A102" s="5">
        <v>38625</v>
      </c>
      <c r="B102" s="4">
        <v>69.834741018423799</v>
      </c>
      <c r="C102" s="4">
        <v>72.377720452865901</v>
      </c>
      <c r="D102" s="4">
        <v>100.481749800622</v>
      </c>
      <c r="E102" s="4">
        <v>89.673958603334199</v>
      </c>
      <c r="F102" s="4">
        <v>86.687605695665596</v>
      </c>
      <c r="G102" s="4">
        <v>92.258267770000003</v>
      </c>
      <c r="H102" s="4">
        <v>125.74885082538999</v>
      </c>
      <c r="I102" s="4">
        <v>70.927467690083503</v>
      </c>
      <c r="J102" s="4">
        <v>114.027781491448</v>
      </c>
      <c r="K102" s="4">
        <v>107.42113273818801</v>
      </c>
    </row>
    <row r="103" spans="1:11">
      <c r="A103" s="5">
        <v>38717</v>
      </c>
      <c r="B103" s="4">
        <v>70.791682113997496</v>
      </c>
      <c r="C103" s="4">
        <v>74.043233878113597</v>
      </c>
      <c r="D103" s="4">
        <v>98.954008565622502</v>
      </c>
      <c r="E103" s="4">
        <v>92.869659175251101</v>
      </c>
      <c r="F103" s="4">
        <v>89.296931625535194</v>
      </c>
      <c r="G103" s="4">
        <v>93.543622020000001</v>
      </c>
      <c r="H103" s="4">
        <v>131.050670158049</v>
      </c>
      <c r="I103" s="4">
        <v>74.242824335329303</v>
      </c>
      <c r="J103" s="4">
        <v>116.44052769126699</v>
      </c>
      <c r="K103" s="4">
        <v>106.745907528598</v>
      </c>
    </row>
    <row r="104" spans="1:11">
      <c r="A104" s="5">
        <v>38807</v>
      </c>
      <c r="B104" s="4">
        <v>72.226318706536702</v>
      </c>
      <c r="C104" s="4">
        <v>76.225760164433197</v>
      </c>
      <c r="D104" s="4">
        <v>98.979047546107594</v>
      </c>
      <c r="E104" s="4">
        <v>95.524273323841101</v>
      </c>
      <c r="F104" s="4">
        <v>92.099540945395006</v>
      </c>
      <c r="G104" s="4">
        <v>95.650715599999998</v>
      </c>
      <c r="H104" s="4">
        <v>134.438565023325</v>
      </c>
      <c r="I104" s="4">
        <v>76.8604831897525</v>
      </c>
      <c r="J104" s="4">
        <v>118.181573891136</v>
      </c>
      <c r="K104" s="4">
        <v>105.886978816256</v>
      </c>
    </row>
    <row r="105" spans="1:11">
      <c r="A105" s="5">
        <v>38898</v>
      </c>
      <c r="B105" s="4">
        <v>74.488917920834297</v>
      </c>
      <c r="C105" s="4">
        <v>78.787765863798001</v>
      </c>
      <c r="D105" s="4">
        <v>98.964219696691401</v>
      </c>
      <c r="E105" s="4">
        <v>98.695097271650496</v>
      </c>
      <c r="F105" s="4">
        <v>94.418941765279101</v>
      </c>
      <c r="G105" s="4">
        <v>97.644564869999996</v>
      </c>
      <c r="H105" s="4">
        <v>139.96221030621001</v>
      </c>
      <c r="I105" s="4">
        <v>77.945201530347006</v>
      </c>
      <c r="J105" s="4">
        <v>119.04672339107201</v>
      </c>
      <c r="K105" s="4">
        <v>105.149133398968</v>
      </c>
    </row>
    <row r="106" spans="1:11">
      <c r="A106" s="5">
        <v>38990</v>
      </c>
      <c r="B106" s="4">
        <v>75.980407016545797</v>
      </c>
      <c r="C106" s="4">
        <v>82.144045649163402</v>
      </c>
      <c r="D106" s="4">
        <v>98.117557652644393</v>
      </c>
      <c r="E106" s="4">
        <v>102.50714872874801</v>
      </c>
      <c r="F106" s="4">
        <v>96.4484174851776</v>
      </c>
      <c r="G106" s="4">
        <v>99.588415580000003</v>
      </c>
      <c r="H106" s="4">
        <v>147.34085020938099</v>
      </c>
      <c r="I106" s="4">
        <v>79.600968733308093</v>
      </c>
      <c r="J106" s="4">
        <v>119.288535391053</v>
      </c>
      <c r="K106" s="4">
        <v>104.401014565938</v>
      </c>
    </row>
    <row r="107" spans="1:11">
      <c r="A107" s="5">
        <v>39082</v>
      </c>
      <c r="B107" s="4">
        <v>76.917134653612194</v>
      </c>
      <c r="C107" s="4">
        <v>84.004951446121694</v>
      </c>
      <c r="D107" s="4">
        <v>99.884315283948496</v>
      </c>
      <c r="E107" s="4">
        <v>106.08279302568999</v>
      </c>
      <c r="F107" s="4">
        <v>98.187968105090604</v>
      </c>
      <c r="G107" s="4">
        <v>102.6879028</v>
      </c>
      <c r="H107" s="4">
        <v>150.19523590397901</v>
      </c>
      <c r="I107" s="4">
        <v>81.773251116592405</v>
      </c>
      <c r="J107" s="4">
        <v>119.890378591008</v>
      </c>
      <c r="K107" s="4">
        <v>104.589232003278</v>
      </c>
    </row>
    <row r="108" spans="1:11">
      <c r="A108" s="5">
        <v>39172</v>
      </c>
      <c r="B108" s="4">
        <v>78.223358123333995</v>
      </c>
      <c r="C108" s="4">
        <v>85.492331171956295</v>
      </c>
      <c r="D108" s="4">
        <v>95.344000329645098</v>
      </c>
      <c r="E108" s="4">
        <v>108.269044652804</v>
      </c>
      <c r="F108" s="4">
        <v>99.637593615018105</v>
      </c>
      <c r="G108" s="4">
        <v>105.7669427</v>
      </c>
      <c r="H108" s="4">
        <v>153.91513762632101</v>
      </c>
      <c r="I108" s="4">
        <v>84.799023223160304</v>
      </c>
      <c r="J108" s="4">
        <v>120.61581449095399</v>
      </c>
      <c r="K108" s="4">
        <v>104.313126524171</v>
      </c>
    </row>
    <row r="109" spans="1:11">
      <c r="A109" s="5">
        <v>39263</v>
      </c>
      <c r="B109" s="4">
        <v>81.274910927373099</v>
      </c>
      <c r="C109" s="4">
        <v>88.5765799465035</v>
      </c>
      <c r="D109" s="4">
        <v>96.841575278633101</v>
      </c>
      <c r="E109" s="4">
        <v>110.32474995743701</v>
      </c>
      <c r="F109" s="4">
        <v>100.893935694955</v>
      </c>
      <c r="G109" s="4">
        <v>108.039441</v>
      </c>
      <c r="H109" s="4">
        <v>154.918805880641</v>
      </c>
      <c r="I109" s="4">
        <v>88.7044385515877</v>
      </c>
      <c r="J109" s="4">
        <v>120.331013690975</v>
      </c>
      <c r="K109" s="4">
        <v>104.01921132808199</v>
      </c>
    </row>
    <row r="110" spans="1:11">
      <c r="A110" s="5">
        <v>39355</v>
      </c>
      <c r="B110" s="4">
        <v>84.461685338708804</v>
      </c>
      <c r="C110" s="4">
        <v>91.309686070664398</v>
      </c>
      <c r="D110" s="4">
        <v>97.432285746858796</v>
      </c>
      <c r="E110" s="4">
        <v>111.907946857996</v>
      </c>
      <c r="F110" s="4">
        <v>101.956994394902</v>
      </c>
      <c r="G110" s="4">
        <v>109.83345389999999</v>
      </c>
      <c r="H110" s="4">
        <v>153.51575685368201</v>
      </c>
      <c r="I110" s="4">
        <v>91.524234127178104</v>
      </c>
      <c r="J110" s="4">
        <v>118.86402109108499</v>
      </c>
      <c r="K110" s="4">
        <v>103.567013161367</v>
      </c>
    </row>
    <row r="111" spans="1:11">
      <c r="A111" s="5">
        <v>39447</v>
      </c>
      <c r="B111" s="4">
        <v>87.211391185746294</v>
      </c>
      <c r="C111" s="4">
        <v>92.895617944378401</v>
      </c>
      <c r="D111" s="4">
        <v>97.8597773429846</v>
      </c>
      <c r="E111" s="4">
        <v>111.816312720705</v>
      </c>
      <c r="F111" s="4">
        <v>103.59990339482</v>
      </c>
      <c r="G111" s="4">
        <v>111.09976570000001</v>
      </c>
      <c r="H111" s="4">
        <v>152.255212185451</v>
      </c>
      <c r="I111" s="4">
        <v>90.760994068073899</v>
      </c>
      <c r="J111" s="4">
        <v>116.773690891242</v>
      </c>
      <c r="K111" s="4">
        <v>103.934787578526</v>
      </c>
    </row>
    <row r="112" spans="1:11">
      <c r="A112" s="5">
        <v>39538</v>
      </c>
      <c r="B112" s="4">
        <v>88.175361299982896</v>
      </c>
      <c r="C112" s="4">
        <v>94.366763672656603</v>
      </c>
      <c r="D112" s="4">
        <v>98.9034004552678</v>
      </c>
      <c r="E112" s="4">
        <v>111.569717131456</v>
      </c>
      <c r="F112" s="4">
        <v>103.986470194801</v>
      </c>
      <c r="G112" s="4">
        <v>109.76071589999999</v>
      </c>
      <c r="H112" s="4">
        <v>150.08152963877799</v>
      </c>
      <c r="I112" s="4">
        <v>90.732761360129402</v>
      </c>
      <c r="J112" s="4">
        <v>114.054649491446</v>
      </c>
      <c r="K112" s="4">
        <v>103.574976030172</v>
      </c>
    </row>
    <row r="113" spans="1:11">
      <c r="A113" s="5">
        <v>39629</v>
      </c>
      <c r="B113" s="4">
        <v>86.905479745373199</v>
      </c>
      <c r="C113" s="4">
        <v>95.229366114482602</v>
      </c>
      <c r="D113" s="4">
        <v>98.4688350014505</v>
      </c>
      <c r="E113" s="4">
        <v>110.10763949282099</v>
      </c>
      <c r="F113" s="4">
        <v>103.69654509481499</v>
      </c>
      <c r="G113" s="4">
        <v>107.3634613</v>
      </c>
      <c r="H113" s="4">
        <v>146.494893744373</v>
      </c>
      <c r="I113" s="4">
        <v>91.261514264062299</v>
      </c>
      <c r="J113" s="4">
        <v>110.89497299168301</v>
      </c>
      <c r="K113" s="4">
        <v>107.333541617405</v>
      </c>
    </row>
    <row r="114" spans="1:11">
      <c r="A114" s="5">
        <v>39721</v>
      </c>
      <c r="B114" s="4">
        <v>85.386119340587399</v>
      </c>
      <c r="C114" s="4">
        <v>94.939593390479899</v>
      </c>
      <c r="D114" s="4">
        <v>97.536014193729798</v>
      </c>
      <c r="E114" s="4">
        <v>108.57994936078001</v>
      </c>
      <c r="F114" s="4">
        <v>102.536844594873</v>
      </c>
      <c r="G114" s="4">
        <v>101.8991056</v>
      </c>
      <c r="H114" s="4">
        <v>141.557731866583</v>
      </c>
      <c r="I114" s="4">
        <v>90.324668104151399</v>
      </c>
      <c r="J114" s="4">
        <v>108.17593159188699</v>
      </c>
      <c r="K114" s="4">
        <v>105.47622299206699</v>
      </c>
    </row>
    <row r="115" spans="1:11">
      <c r="A115" s="5">
        <v>39813</v>
      </c>
      <c r="B115" s="4">
        <v>83.773117028238502</v>
      </c>
      <c r="C115" s="4">
        <v>93.297118097017503</v>
      </c>
      <c r="D115" s="4">
        <v>97.816854758460707</v>
      </c>
      <c r="E115" s="4">
        <v>105.74351160404299</v>
      </c>
      <c r="F115" s="4">
        <v>99.637593615018105</v>
      </c>
      <c r="G115" s="4">
        <v>96.299241330000001</v>
      </c>
      <c r="H115" s="4">
        <v>133.81214399316201</v>
      </c>
      <c r="I115" s="4">
        <v>87.314207981656907</v>
      </c>
      <c r="J115" s="4">
        <v>105.005507892125</v>
      </c>
      <c r="K115" s="4">
        <v>102.222349638943</v>
      </c>
    </row>
    <row r="116" spans="1:11">
      <c r="A116" s="5">
        <v>39903</v>
      </c>
      <c r="B116" s="4">
        <v>84.0397631604704</v>
      </c>
      <c r="C116" s="4">
        <v>90.599005959030094</v>
      </c>
      <c r="D116" s="4">
        <v>97.843482069701594</v>
      </c>
      <c r="E116" s="4">
        <v>103.457492925994</v>
      </c>
      <c r="F116" s="4">
        <v>96.351775785182397</v>
      </c>
      <c r="G116" s="4">
        <v>92.726579240000007</v>
      </c>
      <c r="H116" s="4">
        <v>125.354507351725</v>
      </c>
      <c r="I116" s="4">
        <v>89.199222684362894</v>
      </c>
      <c r="J116" s="4">
        <v>104.48964239216301</v>
      </c>
      <c r="K116" s="4">
        <v>99.243959377283403</v>
      </c>
    </row>
    <row r="117" spans="1:11">
      <c r="A117" s="5">
        <v>39994</v>
      </c>
      <c r="B117" s="4">
        <v>87.078736942522397</v>
      </c>
      <c r="C117" s="4">
        <v>89.289352812602402</v>
      </c>
      <c r="D117" s="4">
        <v>98.486814939680599</v>
      </c>
      <c r="E117" s="4">
        <v>101.783239393562</v>
      </c>
      <c r="F117" s="4">
        <v>94.322300065283898</v>
      </c>
      <c r="G117" s="4">
        <v>92.570719949999997</v>
      </c>
      <c r="H117" s="4">
        <v>117.18472301716</v>
      </c>
      <c r="I117" s="4">
        <v>90.811401136075602</v>
      </c>
      <c r="J117" s="4">
        <v>102.995781692275</v>
      </c>
      <c r="K117" s="4">
        <v>97.764740337080696</v>
      </c>
    </row>
    <row r="118" spans="1:11">
      <c r="A118" s="5">
        <v>40086</v>
      </c>
      <c r="B118" s="4">
        <v>91.298926400107305</v>
      </c>
      <c r="C118" s="4">
        <v>91.716753570037</v>
      </c>
      <c r="D118" s="4">
        <v>99.1263477959901</v>
      </c>
      <c r="E118" s="4">
        <v>101.004552029964</v>
      </c>
      <c r="F118" s="4">
        <v>94.418941765279101</v>
      </c>
      <c r="G118" s="4">
        <v>94.962553880000002</v>
      </c>
      <c r="H118" s="4">
        <v>111.443447262644</v>
      </c>
      <c r="I118" s="4">
        <v>93.147932726763003</v>
      </c>
      <c r="J118" s="4">
        <v>102.490663392313</v>
      </c>
      <c r="K118" s="4">
        <v>98.689198062726106</v>
      </c>
    </row>
    <row r="119" spans="1:11">
      <c r="A119" s="5">
        <v>40178</v>
      </c>
      <c r="B119" s="4">
        <v>95.762631560036297</v>
      </c>
      <c r="C119" s="4">
        <v>95.693007134829898</v>
      </c>
      <c r="D119" s="4">
        <v>100.488495344019</v>
      </c>
      <c r="E119" s="4">
        <v>100.948933540299</v>
      </c>
      <c r="F119" s="4">
        <v>95.482000475225902</v>
      </c>
      <c r="G119" s="4">
        <v>98.062785460000001</v>
      </c>
      <c r="H119" s="4">
        <v>108.41970070315099</v>
      </c>
      <c r="I119" s="4">
        <v>97.195770162798496</v>
      </c>
      <c r="J119" s="4">
        <v>102.410059392319</v>
      </c>
      <c r="K119" s="4">
        <v>98.617584593335906</v>
      </c>
    </row>
    <row r="120" spans="1:11">
      <c r="A120" s="5">
        <v>40268</v>
      </c>
      <c r="B120" s="4">
        <v>99.218664606271204</v>
      </c>
      <c r="C120" s="4">
        <v>98.883134342363306</v>
      </c>
      <c r="D120" s="4">
        <v>99.358616364412001</v>
      </c>
      <c r="E120" s="4">
        <v>100.481994430584</v>
      </c>
      <c r="F120" s="4">
        <v>97.511476195124402</v>
      </c>
      <c r="G120" s="4">
        <v>99.857921250000004</v>
      </c>
      <c r="H120" s="4">
        <v>105.536811795291</v>
      </c>
      <c r="I120" s="4">
        <v>98.288466756656007</v>
      </c>
      <c r="J120" s="4">
        <v>101.437437892392</v>
      </c>
      <c r="K120" s="4">
        <v>99.571059112881599</v>
      </c>
    </row>
    <row r="121" spans="1:11">
      <c r="A121" s="5">
        <v>40359</v>
      </c>
      <c r="B121" s="4">
        <v>100.67689607352099</v>
      </c>
      <c r="C121" s="4">
        <v>100.393394734366</v>
      </c>
      <c r="D121" s="4">
        <v>99.964727234805494</v>
      </c>
      <c r="E121" s="4">
        <v>100.84497748180701</v>
      </c>
      <c r="F121" s="4">
        <v>99.154385115042302</v>
      </c>
      <c r="G121" s="4">
        <v>100.2600557</v>
      </c>
      <c r="H121" s="4">
        <v>102.35799186038101</v>
      </c>
      <c r="I121" s="4">
        <v>98.631143280959705</v>
      </c>
      <c r="J121" s="4">
        <v>100.975308292427</v>
      </c>
      <c r="K121" s="4">
        <v>99.869864728640806</v>
      </c>
    </row>
    <row r="122" spans="1:11">
      <c r="A122" s="5">
        <v>40451</v>
      </c>
      <c r="B122" s="4">
        <v>100.12631429803101</v>
      </c>
      <c r="C122" s="4">
        <v>100.57277998310801</v>
      </c>
      <c r="D122" s="4">
        <v>100.743261859705</v>
      </c>
      <c r="E122" s="4">
        <v>99.238650782282207</v>
      </c>
      <c r="F122" s="4">
        <v>100.60401059497001</v>
      </c>
      <c r="G122" s="4">
        <v>100.3740494</v>
      </c>
      <c r="H122" s="4">
        <v>98.426084693524103</v>
      </c>
      <c r="I122" s="4">
        <v>100.11423344303</v>
      </c>
      <c r="J122" s="4">
        <v>99.277250862554197</v>
      </c>
      <c r="K122" s="4">
        <v>99.901223401171194</v>
      </c>
    </row>
    <row r="123" spans="1:11">
      <c r="A123" s="5">
        <v>40543</v>
      </c>
      <c r="B123" s="4">
        <v>99.9781250221763</v>
      </c>
      <c r="C123" s="4">
        <v>100.150690940163</v>
      </c>
      <c r="D123" s="4">
        <v>99.933394541077405</v>
      </c>
      <c r="E123" s="4">
        <v>99.434377305325896</v>
      </c>
      <c r="F123" s="4">
        <v>102.73012809486301</v>
      </c>
      <c r="G123" s="4">
        <v>99.507973649999997</v>
      </c>
      <c r="H123" s="4">
        <v>93.679111650803506</v>
      </c>
      <c r="I123" s="4">
        <v>102.966156519355</v>
      </c>
      <c r="J123" s="4">
        <v>98.310002952626704</v>
      </c>
      <c r="K123" s="4">
        <v>100.657852757306</v>
      </c>
    </row>
    <row r="124" spans="1:11">
      <c r="A124" s="5">
        <v>40633</v>
      </c>
      <c r="B124" s="4">
        <v>99.584206101395196</v>
      </c>
      <c r="C124" s="4">
        <v>102.258310045805</v>
      </c>
      <c r="D124" s="4">
        <v>102.99713974776</v>
      </c>
      <c r="E124" s="4">
        <v>96.952759105217496</v>
      </c>
      <c r="F124" s="4">
        <v>104.373036994781</v>
      </c>
      <c r="G124" s="4">
        <v>99.027095540000005</v>
      </c>
      <c r="H124" s="4">
        <v>90.466627212053297</v>
      </c>
      <c r="I124" s="4">
        <v>102.876472686442</v>
      </c>
      <c r="J124" s="4">
        <v>96.139068752789598</v>
      </c>
      <c r="K124" s="4">
        <v>100.32582662451</v>
      </c>
    </row>
    <row r="125" spans="1:11">
      <c r="A125" s="5">
        <v>40724</v>
      </c>
      <c r="B125" s="4">
        <v>98.460669645120205</v>
      </c>
      <c r="C125" s="4">
        <v>104.21354033632799</v>
      </c>
      <c r="D125" s="4">
        <v>103.33542183825899</v>
      </c>
      <c r="E125" s="4">
        <v>94.566789442678598</v>
      </c>
      <c r="F125" s="4">
        <v>106.11258759469401</v>
      </c>
      <c r="G125" s="4">
        <v>98.499873530000002</v>
      </c>
      <c r="H125" s="4">
        <v>86.099526640723596</v>
      </c>
      <c r="I125" s="4">
        <v>102.934048252669</v>
      </c>
      <c r="J125" s="4">
        <v>95.408259212844399</v>
      </c>
      <c r="K125" s="4">
        <v>100.113059266387</v>
      </c>
    </row>
    <row r="126" spans="1:11">
      <c r="A126" s="5">
        <v>40816</v>
      </c>
      <c r="B126" s="4">
        <v>97.435935111663497</v>
      </c>
      <c r="C126" s="4">
        <v>106.155376320226</v>
      </c>
      <c r="D126" s="4">
        <v>103.501176073046</v>
      </c>
      <c r="E126" s="4">
        <v>91.205205796831606</v>
      </c>
      <c r="F126" s="4">
        <v>106.885721194656</v>
      </c>
      <c r="G126" s="4">
        <v>98.376536400000006</v>
      </c>
      <c r="H126" s="4">
        <v>79.921503513426998</v>
      </c>
      <c r="I126" s="4">
        <v>102.638096305167</v>
      </c>
      <c r="J126" s="4">
        <v>95.832773572812499</v>
      </c>
      <c r="K126" s="4">
        <v>100.199311882413</v>
      </c>
    </row>
    <row r="127" spans="1:11">
      <c r="A127" s="5">
        <v>40908</v>
      </c>
      <c r="B127" s="4">
        <v>95.903506642467306</v>
      </c>
      <c r="C127" s="4">
        <v>107.238866319162</v>
      </c>
      <c r="D127" s="4">
        <v>104.119750903027</v>
      </c>
      <c r="E127" s="4">
        <v>86.699819696036798</v>
      </c>
      <c r="F127" s="4">
        <v>106.59579609467001</v>
      </c>
      <c r="G127" s="4">
        <v>98.309681810000001</v>
      </c>
      <c r="H127" s="4">
        <v>75.201935188672905</v>
      </c>
      <c r="I127" s="4">
        <v>101.54156855572199</v>
      </c>
      <c r="J127" s="4">
        <v>95.988607962800899</v>
      </c>
      <c r="K127" s="4">
        <v>99.668532776666396</v>
      </c>
    </row>
    <row r="128" spans="1:11">
      <c r="A128" s="5">
        <v>40999</v>
      </c>
      <c r="B128" s="4">
        <v>96.995975725382607</v>
      </c>
      <c r="C128" s="4">
        <v>108.562598562253</v>
      </c>
      <c r="D128" s="4">
        <v>105.3098450478</v>
      </c>
      <c r="E128" s="4">
        <v>83.2369790911373</v>
      </c>
      <c r="F128" s="4">
        <v>106.20922929469</v>
      </c>
      <c r="G128" s="4">
        <v>98.544400569999993</v>
      </c>
      <c r="H128" s="4">
        <v>72.9509769407166</v>
      </c>
      <c r="I128" s="4">
        <v>102.407750199123</v>
      </c>
      <c r="J128" s="4">
        <v>96.450737522766204</v>
      </c>
      <c r="K128" s="4">
        <v>99.704155732952898</v>
      </c>
    </row>
    <row r="129" spans="1:11">
      <c r="A129" s="5">
        <v>41090</v>
      </c>
      <c r="B129" s="4">
        <v>96.930864987536907</v>
      </c>
      <c r="C129" s="4">
        <v>110.139887937461</v>
      </c>
      <c r="D129" s="4">
        <v>105.711485061926</v>
      </c>
      <c r="E129" s="4">
        <v>79.451077445794198</v>
      </c>
      <c r="F129" s="4">
        <v>105.82266249470899</v>
      </c>
      <c r="G129" s="4">
        <v>99.075089800000001</v>
      </c>
      <c r="H129" s="4">
        <v>71.461855525472302</v>
      </c>
      <c r="I129" s="4">
        <v>103.210698878176</v>
      </c>
      <c r="J129" s="4">
        <v>98.154168562638404</v>
      </c>
      <c r="K129" s="4">
        <v>98.920656231880898</v>
      </c>
    </row>
    <row r="130" spans="1:11">
      <c r="A130" s="5">
        <v>41182</v>
      </c>
      <c r="B130" s="4">
        <v>97.4074540402503</v>
      </c>
      <c r="C130" s="4">
        <v>110.573890976578</v>
      </c>
      <c r="D130" s="4">
        <v>107.812541000463</v>
      </c>
      <c r="E130" s="4">
        <v>76.447651944434796</v>
      </c>
      <c r="F130" s="4">
        <v>105.146170594743</v>
      </c>
      <c r="G130" s="4">
        <v>98.896879479999996</v>
      </c>
      <c r="H130" s="4">
        <v>71.114112966117005</v>
      </c>
      <c r="I130" s="4">
        <v>103.91719762651501</v>
      </c>
      <c r="J130" s="4">
        <v>99.309492452551794</v>
      </c>
      <c r="K130" s="4">
        <v>98.789807707130606</v>
      </c>
    </row>
    <row r="131" spans="1:11">
      <c r="A131" s="5">
        <v>41274</v>
      </c>
      <c r="B131" s="4">
        <v>98.791552267570907</v>
      </c>
      <c r="C131" s="4">
        <v>110.79930390746</v>
      </c>
      <c r="D131" s="4">
        <v>109.311626954033</v>
      </c>
      <c r="E131" s="4">
        <v>75.693075820762999</v>
      </c>
      <c r="F131" s="4">
        <v>104.469678694777</v>
      </c>
      <c r="G131" s="4">
        <v>99.245805469999993</v>
      </c>
      <c r="H131" s="4">
        <v>71.522107279222794</v>
      </c>
      <c r="I131" s="4">
        <v>105.30072679618701</v>
      </c>
      <c r="J131" s="4">
        <v>100.878583492434</v>
      </c>
      <c r="K131" s="4">
        <v>99.341371128278894</v>
      </c>
    </row>
    <row r="132" spans="1:11">
      <c r="A132" s="5">
        <v>41364</v>
      </c>
      <c r="B132" s="4">
        <v>100.055970541376</v>
      </c>
      <c r="C132" s="4">
        <v>111.41045484162601</v>
      </c>
      <c r="D132" s="4">
        <v>109.395658457671</v>
      </c>
      <c r="E132" s="4">
        <v>72.561470472373003</v>
      </c>
      <c r="F132" s="4">
        <v>104.08311189479601</v>
      </c>
      <c r="G132" s="4">
        <v>99.812545749999998</v>
      </c>
      <c r="H132" s="4">
        <v>70.7875894514832</v>
      </c>
      <c r="I132" s="4">
        <v>106.617404023063</v>
      </c>
      <c r="J132" s="4">
        <v>102.974287292277</v>
      </c>
      <c r="K132" s="4">
        <v>99.075462471847104</v>
      </c>
    </row>
    <row r="133" spans="1:11">
      <c r="A133" s="5">
        <v>41455</v>
      </c>
      <c r="B133" s="4">
        <v>102.053090956555</v>
      </c>
      <c r="C133" s="4">
        <v>112.31692297238899</v>
      </c>
      <c r="D133" s="4">
        <v>110.48528602507901</v>
      </c>
      <c r="E133" s="4">
        <v>70.998345507684704</v>
      </c>
      <c r="F133" s="4">
        <v>103.40661999483</v>
      </c>
      <c r="G133" s="4">
        <v>100.64180279999999</v>
      </c>
      <c r="H133" s="4">
        <v>70.926290124547293</v>
      </c>
      <c r="I133" s="4">
        <v>108.271314294563</v>
      </c>
      <c r="J133" s="4">
        <v>105.182836692111</v>
      </c>
      <c r="K133" s="4">
        <v>100.631135540253</v>
      </c>
    </row>
    <row r="134" spans="1:11">
      <c r="A134" s="5">
        <v>41547</v>
      </c>
      <c r="B134" s="4">
        <v>105.225141285681</v>
      </c>
      <c r="C134" s="4">
        <v>113.08225145856299</v>
      </c>
      <c r="D134" s="4">
        <v>110.718948254493</v>
      </c>
      <c r="E134" s="4">
        <v>71.509121507121606</v>
      </c>
      <c r="F134" s="4">
        <v>102.63348629486801</v>
      </c>
      <c r="G134" s="4">
        <v>101.79580869999999</v>
      </c>
      <c r="H134" s="4">
        <v>73.435361168379998</v>
      </c>
      <c r="I134" s="4">
        <v>110.031998877514</v>
      </c>
      <c r="J134" s="4">
        <v>106.956124591978</v>
      </c>
      <c r="K134" s="4">
        <v>101.27029686186501</v>
      </c>
    </row>
    <row r="135" spans="1:11">
      <c r="A135" s="5">
        <v>41639</v>
      </c>
      <c r="B135" s="4">
        <v>108.638691745191</v>
      </c>
      <c r="C135" s="4">
        <v>114.58857222271099</v>
      </c>
      <c r="D135" s="4">
        <v>111.022051328999</v>
      </c>
      <c r="E135" s="4">
        <v>71.027567595668302</v>
      </c>
      <c r="F135" s="4">
        <v>102.536844594873</v>
      </c>
      <c r="G135" s="4">
        <v>103.6630916</v>
      </c>
      <c r="H135" s="4">
        <v>75.476717797386399</v>
      </c>
      <c r="I135" s="4">
        <v>112.63046900486</v>
      </c>
      <c r="J135" s="4">
        <v>108.13831649189</v>
      </c>
      <c r="K135" s="4">
        <v>102.28378442579</v>
      </c>
    </row>
    <row r="136" spans="1:11">
      <c r="A136" s="5">
        <v>41729</v>
      </c>
      <c r="B136" s="4">
        <v>110.896364574852</v>
      </c>
      <c r="C136" s="4">
        <v>116.71296134286899</v>
      </c>
      <c r="D136" s="4">
        <v>112.437289310563</v>
      </c>
      <c r="E136" s="4">
        <v>71.357714869596407</v>
      </c>
      <c r="F136" s="4">
        <v>102.15027779489201</v>
      </c>
      <c r="G136" s="4">
        <v>106.2151887</v>
      </c>
      <c r="H136" s="4">
        <v>78.257135625629104</v>
      </c>
      <c r="I136" s="4">
        <v>115.144677193497</v>
      </c>
      <c r="J136" s="4">
        <v>109.53007869178499</v>
      </c>
      <c r="K136" s="4">
        <v>102.028167406656</v>
      </c>
    </row>
    <row r="137" spans="1:11">
      <c r="A137" s="5">
        <v>41820</v>
      </c>
      <c r="B137" s="4">
        <v>112.352564970453</v>
      </c>
      <c r="C137" s="4">
        <v>117.584561719167</v>
      </c>
      <c r="D137" s="4">
        <v>113.57669736086</v>
      </c>
      <c r="E137" s="4">
        <v>71.558354091447399</v>
      </c>
      <c r="F137" s="4">
        <v>102.053636094897</v>
      </c>
      <c r="G137" s="4">
        <v>108.8450162</v>
      </c>
      <c r="H137" s="4">
        <v>82.740232557223905</v>
      </c>
      <c r="I137" s="4">
        <v>117.812557647495</v>
      </c>
      <c r="J137" s="4">
        <v>110.49195299171301</v>
      </c>
      <c r="K137" s="4">
        <v>102.049593498165</v>
      </c>
    </row>
    <row r="138" spans="1:11">
      <c r="A138" s="5">
        <v>41912</v>
      </c>
      <c r="B138" s="4">
        <v>114.39948329793501</v>
      </c>
      <c r="C138" s="4">
        <v>118.81145299253799</v>
      </c>
      <c r="D138" s="4">
        <v>114.61090131356799</v>
      </c>
      <c r="E138" s="4">
        <v>71.663635888722098</v>
      </c>
      <c r="F138" s="4">
        <v>101.280502494936</v>
      </c>
      <c r="G138" s="4">
        <v>110.8970609</v>
      </c>
      <c r="H138" s="4">
        <v>87.443279748913099</v>
      </c>
      <c r="I138" s="4">
        <v>121.436946787613</v>
      </c>
      <c r="J138" s="4">
        <v>111.824605691613</v>
      </c>
      <c r="K138" s="4">
        <v>102.37360667901901</v>
      </c>
    </row>
    <row r="139" spans="1:11">
      <c r="A139" s="5">
        <v>42004</v>
      </c>
      <c r="B139" s="4">
        <v>115.981790522738</v>
      </c>
      <c r="C139" s="4">
        <v>120.494790504782</v>
      </c>
      <c r="D139" s="4">
        <v>114.831283783328</v>
      </c>
      <c r="E139" s="4">
        <v>72.408645423059397</v>
      </c>
      <c r="F139" s="4">
        <v>100.024160394999</v>
      </c>
      <c r="G139" s="4">
        <v>112.4300313</v>
      </c>
      <c r="H139" s="4">
        <v>90.261190103636693</v>
      </c>
      <c r="I139" s="4">
        <v>124.281915771396</v>
      </c>
      <c r="J139" s="4">
        <v>113.32921359149999</v>
      </c>
      <c r="K139" s="4">
        <v>103.083952185445</v>
      </c>
    </row>
    <row r="140" spans="1:11">
      <c r="A140" s="5">
        <v>42094</v>
      </c>
      <c r="B140" s="4">
        <v>118.614281884242</v>
      </c>
      <c r="C140" s="4">
        <v>122.14760709703199</v>
      </c>
      <c r="D140" s="4">
        <v>117.28773803893201</v>
      </c>
      <c r="E140" s="4">
        <v>72.404456821510493</v>
      </c>
      <c r="F140" s="4">
        <v>99.734235315013294</v>
      </c>
      <c r="G140" s="4">
        <v>113.3784642</v>
      </c>
      <c r="H140" s="4">
        <v>91.987305917330602</v>
      </c>
      <c r="I140" s="4">
        <v>128.417106731004</v>
      </c>
      <c r="J140" s="4">
        <v>114.97353499137699</v>
      </c>
      <c r="K140" s="4">
        <v>104.301648645718</v>
      </c>
    </row>
    <row r="141" spans="1:11">
      <c r="A141" s="5">
        <v>42185</v>
      </c>
      <c r="B141" s="4">
        <v>123.308549122998</v>
      </c>
      <c r="C141" s="4">
        <v>123.143156471032</v>
      </c>
      <c r="D141" s="4">
        <v>118.57771456777699</v>
      </c>
      <c r="E141" s="4">
        <v>74.396834184231196</v>
      </c>
      <c r="F141" s="4">
        <v>99.251026815037406</v>
      </c>
      <c r="G141" s="4">
        <v>114.59752159999999</v>
      </c>
      <c r="H141" s="4">
        <v>94.186228248183696</v>
      </c>
      <c r="I141" s="4">
        <v>133.26425497160801</v>
      </c>
      <c r="J141" s="4">
        <v>116.53725249126001</v>
      </c>
      <c r="K141" s="4">
        <v>104.53920693440099</v>
      </c>
    </row>
    <row r="142" spans="1:11">
      <c r="A142" s="5">
        <v>42277</v>
      </c>
      <c r="B142" s="4">
        <v>126.612103690818</v>
      </c>
      <c r="C142" s="4">
        <v>125.18278826776201</v>
      </c>
      <c r="D142" s="4">
        <v>119.554489740176</v>
      </c>
      <c r="E142" s="4">
        <v>74.8873779292596</v>
      </c>
      <c r="F142" s="4">
        <v>99.347668515032595</v>
      </c>
      <c r="G142" s="4">
        <v>116.9778364</v>
      </c>
      <c r="H142" s="4">
        <v>94.877712594067305</v>
      </c>
      <c r="I142" s="4">
        <v>138.011668744432</v>
      </c>
      <c r="J142" s="4">
        <v>118.06335469114499</v>
      </c>
      <c r="K142" s="4">
        <v>105.358001458083</v>
      </c>
    </row>
    <row r="143" spans="1:11">
      <c r="A143" s="5">
        <v>42369</v>
      </c>
      <c r="B143" s="4">
        <v>126.043961764849</v>
      </c>
      <c r="C143" s="4">
        <v>127.61032854464101</v>
      </c>
      <c r="D143" s="4">
        <v>121.503134624653</v>
      </c>
      <c r="E143" s="4">
        <v>75.585629187566795</v>
      </c>
      <c r="F143" s="4">
        <v>99.540951915022902</v>
      </c>
      <c r="G143" s="4">
        <v>119.7415379</v>
      </c>
      <c r="H143" s="4">
        <v>96.468041658732503</v>
      </c>
      <c r="I143" s="4">
        <v>141.78045425295699</v>
      </c>
      <c r="J143" s="4">
        <v>119.92799379100499</v>
      </c>
      <c r="K143" s="4">
        <v>105.21518753034201</v>
      </c>
    </row>
    <row r="144" spans="1:11">
      <c r="A144" s="5">
        <v>42460</v>
      </c>
      <c r="B144" s="4">
        <v>126.701968064355</v>
      </c>
      <c r="C144" s="4">
        <v>130.13384648670299</v>
      </c>
      <c r="D144" s="4">
        <v>122.960757232365</v>
      </c>
      <c r="E144" s="4">
        <v>76.913767095829698</v>
      </c>
      <c r="F144" s="4">
        <v>100.024160394999</v>
      </c>
      <c r="G144" s="4">
        <v>122.3174356</v>
      </c>
      <c r="H144" s="4">
        <v>98.902857790053304</v>
      </c>
      <c r="I144" s="4">
        <v>144.446348048018</v>
      </c>
      <c r="J144" s="4">
        <v>121.73352319087</v>
      </c>
      <c r="K144" s="4">
        <v>105.91701565665301</v>
      </c>
    </row>
    <row r="145" spans="1:11">
      <c r="A145" s="5">
        <v>42551</v>
      </c>
      <c r="B145" s="4">
        <v>128.27265838120601</v>
      </c>
      <c r="C145" s="4">
        <v>134.320315742346</v>
      </c>
      <c r="D145" s="4">
        <v>125.232417900269</v>
      </c>
      <c r="E145" s="4">
        <v>77.220957970201596</v>
      </c>
      <c r="F145" s="4">
        <v>99.9275187150036</v>
      </c>
      <c r="G145" s="4">
        <v>123.7995914</v>
      </c>
      <c r="H145" s="4">
        <v>100.085147289901</v>
      </c>
      <c r="I145" s="4">
        <v>144.96810486580401</v>
      </c>
      <c r="J145" s="4">
        <v>123.356350290748</v>
      </c>
      <c r="K145" s="4">
        <v>107.610662348758</v>
      </c>
    </row>
    <row r="146" spans="1:11">
      <c r="A146" s="5">
        <v>42643</v>
      </c>
      <c r="B146" s="4">
        <v>131.07524324597699</v>
      </c>
      <c r="C146" s="4">
        <v>139.373103604704</v>
      </c>
      <c r="D146" s="4">
        <v>127.373055731085</v>
      </c>
      <c r="E146" s="4">
        <v>77.900528731714004</v>
      </c>
      <c r="F146" s="4">
        <v>100.700652294965</v>
      </c>
      <c r="G146" s="4">
        <v>124.84588840000001</v>
      </c>
      <c r="H146" s="4">
        <v>101.941765037755</v>
      </c>
      <c r="I146" s="4">
        <v>147.799390188053</v>
      </c>
      <c r="J146" s="4">
        <v>125.430559690593</v>
      </c>
      <c r="K146" s="4">
        <v>107.227001724576</v>
      </c>
    </row>
    <row r="147" spans="1:11">
      <c r="A147" s="5">
        <v>42735</v>
      </c>
      <c r="B147" s="4">
        <v>135.73135006932799</v>
      </c>
      <c r="C147" s="4">
        <v>142.93827013372999</v>
      </c>
      <c r="D147" s="4">
        <v>129.86012581209499</v>
      </c>
      <c r="E147" s="4">
        <v>78.980892324479299</v>
      </c>
      <c r="F147" s="4">
        <v>101.08721909494599</v>
      </c>
      <c r="G147" s="4">
        <v>126.12115230000001</v>
      </c>
      <c r="H147" s="4">
        <v>104.751753172717</v>
      </c>
      <c r="I147" s="4">
        <v>150.98880339812601</v>
      </c>
      <c r="J147" s="4">
        <v>127.537010690435</v>
      </c>
      <c r="K147" s="4">
        <v>107.967970837859</v>
      </c>
    </row>
    <row r="148" spans="1:11">
      <c r="A148" s="5">
        <v>42825</v>
      </c>
      <c r="B148" s="4">
        <v>139.636619561147</v>
      </c>
      <c r="C148" s="4">
        <v>147.38863959200501</v>
      </c>
      <c r="D148" s="4">
        <v>128.82927350351301</v>
      </c>
      <c r="E148" s="4">
        <v>80.988146041824606</v>
      </c>
      <c r="F148" s="4">
        <v>102.34356119488299</v>
      </c>
      <c r="G148" s="4">
        <v>127.7096109</v>
      </c>
      <c r="H148" s="4">
        <v>108.107676653482</v>
      </c>
      <c r="I148" s="4">
        <v>154.038326473398</v>
      </c>
      <c r="J148" s="4">
        <v>129.60047289028</v>
      </c>
      <c r="K148" s="4">
        <v>109.994190813762</v>
      </c>
    </row>
    <row r="149" spans="1:11">
      <c r="A149" s="5">
        <v>42916</v>
      </c>
      <c r="B149" s="4">
        <v>141.245933092586</v>
      </c>
      <c r="C149" s="4">
        <v>152.86419230153399</v>
      </c>
      <c r="D149" s="4">
        <v>129.99728988052999</v>
      </c>
      <c r="E149" s="4">
        <v>81.502927697108603</v>
      </c>
      <c r="F149" s="4">
        <v>103.21333659483901</v>
      </c>
      <c r="G149" s="4">
        <v>129.3439166</v>
      </c>
      <c r="H149" s="4">
        <v>110.613626143324</v>
      </c>
      <c r="I149" s="4">
        <v>157.44105902898201</v>
      </c>
      <c r="J149" s="4">
        <v>131.82514309011299</v>
      </c>
      <c r="K149" s="4">
        <v>109.819191117426</v>
      </c>
    </row>
    <row r="150" spans="1:11">
      <c r="A150" s="5"/>
      <c r="B150" s="4"/>
      <c r="C150" s="4"/>
      <c r="D150" s="4"/>
      <c r="E150" s="3"/>
      <c r="F150" s="3"/>
      <c r="G150" s="4"/>
      <c r="H150" s="3"/>
      <c r="I150" s="3"/>
      <c r="J150" s="4"/>
    </row>
    <row r="151" spans="1:11">
      <c r="A151" s="5"/>
      <c r="B151" s="3"/>
      <c r="C151" s="3"/>
      <c r="D151" s="3"/>
      <c r="E151" s="3"/>
      <c r="F151" s="3"/>
      <c r="G151" s="3"/>
      <c r="H151" s="3"/>
      <c r="I151" s="3"/>
      <c r="J15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1"/>
  <sheetViews>
    <sheetView workbookViewId="0">
      <pane xSplit="1" ySplit="1" topLeftCell="B120" activePane="bottomRight" state="frozen"/>
      <selection pane="topRight" activeCell="B1" sqref="B1"/>
      <selection pane="bottomLeft" activeCell="A2" sqref="A2"/>
      <selection pane="bottomRight" activeCell="N1" sqref="N1"/>
    </sheetView>
  </sheetViews>
  <sheetFormatPr defaultColWidth="8.77734375" defaultRowHeight="14.4"/>
  <cols>
    <col min="1" max="1" width="10.441406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10</v>
      </c>
      <c r="K1" t="s">
        <v>8</v>
      </c>
    </row>
    <row r="3" spans="1:11">
      <c r="A3" s="5">
        <v>29586</v>
      </c>
      <c r="B3">
        <v>23.267866476078499</v>
      </c>
      <c r="C3">
        <v>44.822625205113098</v>
      </c>
      <c r="D3">
        <v>42.216279037653301</v>
      </c>
      <c r="E3">
        <v>17.471576486235598</v>
      </c>
      <c r="F3">
        <v>30.3318015081943</v>
      </c>
      <c r="G3">
        <v>18.8608596215809</v>
      </c>
      <c r="H3">
        <v>26.464311105909399</v>
      </c>
      <c r="I3">
        <v>19.8090882253743</v>
      </c>
      <c r="J3">
        <v>33.4763051083726</v>
      </c>
      <c r="K3">
        <v>66.036794484010898</v>
      </c>
    </row>
    <row r="4" spans="1:11">
      <c r="A4" s="5">
        <v>29676</v>
      </c>
      <c r="B4">
        <v>23.770982326231501</v>
      </c>
      <c r="C4">
        <v>45.5264263667855</v>
      </c>
      <c r="D4">
        <v>42.581811644178401</v>
      </c>
      <c r="E4">
        <v>18.0771552368493</v>
      </c>
      <c r="F4">
        <v>31.295114617431299</v>
      </c>
      <c r="G4">
        <v>19.092398087426801</v>
      </c>
      <c r="H4">
        <v>27.325532769612501</v>
      </c>
      <c r="I4">
        <v>20.474034195164698</v>
      </c>
      <c r="J4">
        <v>34.188286390709003</v>
      </c>
      <c r="K4">
        <v>66.842060276841494</v>
      </c>
    </row>
    <row r="5" spans="1:11">
      <c r="A5" s="5">
        <v>29767</v>
      </c>
      <c r="B5">
        <v>24.1970384819343</v>
      </c>
      <c r="C5">
        <v>46.324581180326597</v>
      </c>
      <c r="D5">
        <v>43.200416616747603</v>
      </c>
      <c r="E5">
        <v>18.810726750019601</v>
      </c>
      <c r="F5">
        <v>32.225502041473703</v>
      </c>
      <c r="G5">
        <v>20.6489773822099</v>
      </c>
      <c r="H5">
        <v>28.362797279155899</v>
      </c>
      <c r="I5">
        <v>21.1233194687718</v>
      </c>
      <c r="J5">
        <v>35.045300897224998</v>
      </c>
      <c r="K5">
        <v>67.581620016673597</v>
      </c>
    </row>
    <row r="6" spans="1:11">
      <c r="A6" s="5">
        <v>29859</v>
      </c>
      <c r="B6">
        <v>24.725655450783201</v>
      </c>
      <c r="C6">
        <v>47.249633712315799</v>
      </c>
      <c r="D6">
        <v>43.726928283265401</v>
      </c>
      <c r="E6">
        <v>19.337771130662698</v>
      </c>
      <c r="F6">
        <v>33.435183502712697</v>
      </c>
      <c r="G6">
        <v>21.158322932168399</v>
      </c>
      <c r="H6">
        <v>29.113862852715901</v>
      </c>
      <c r="I6">
        <v>22.206618047059401</v>
      </c>
      <c r="J6">
        <v>36.640666363200999</v>
      </c>
      <c r="K6">
        <v>68.236497612873507</v>
      </c>
    </row>
    <row r="7" spans="1:11">
      <c r="A7" s="5">
        <v>29951</v>
      </c>
      <c r="B7">
        <v>25.409451288472901</v>
      </c>
      <c r="C7">
        <v>48.203827471018997</v>
      </c>
      <c r="D7">
        <v>44.290785222723798</v>
      </c>
      <c r="E7">
        <v>19.850015471118201</v>
      </c>
      <c r="F7">
        <v>34.447089693599096</v>
      </c>
      <c r="G7">
        <v>22.6394279654732</v>
      </c>
      <c r="H7">
        <v>31.174881342753601</v>
      </c>
      <c r="I7">
        <v>22.779621795234501</v>
      </c>
      <c r="J7">
        <v>37.194429582795998</v>
      </c>
      <c r="K7">
        <v>68.888597783856397</v>
      </c>
    </row>
    <row r="8" spans="1:11">
      <c r="A8" s="5">
        <v>30041</v>
      </c>
      <c r="B8">
        <v>26.1296961916706</v>
      </c>
      <c r="C8">
        <v>49.168096304037803</v>
      </c>
      <c r="D8">
        <v>44.792615680849899</v>
      </c>
      <c r="E8">
        <v>20.390208926034202</v>
      </c>
      <c r="F8">
        <v>35.366937795767797</v>
      </c>
      <c r="G8">
        <v>23.213742210054001</v>
      </c>
      <c r="H8">
        <v>32.756487799680798</v>
      </c>
      <c r="I8">
        <v>23.782426677308401</v>
      </c>
      <c r="J8">
        <v>37.352647645537402</v>
      </c>
      <c r="K8">
        <v>69.615978438863095</v>
      </c>
    </row>
    <row r="9" spans="1:11">
      <c r="A9" s="5">
        <v>30132</v>
      </c>
      <c r="B9">
        <v>26.978310705197</v>
      </c>
      <c r="C9">
        <v>50.251352259360097</v>
      </c>
      <c r="D9">
        <v>45.314227818630599</v>
      </c>
      <c r="E9">
        <v>21.022250004721499</v>
      </c>
      <c r="F9">
        <v>36.2106701726956</v>
      </c>
      <c r="G9">
        <v>23.598474136014602</v>
      </c>
      <c r="H9">
        <v>33.582947749294703</v>
      </c>
      <c r="I9">
        <v>24.5300187720125</v>
      </c>
      <c r="J9">
        <v>38.2492166677388</v>
      </c>
      <c r="K9">
        <v>70.523577311612101</v>
      </c>
    </row>
    <row r="10" spans="1:11">
      <c r="A10" s="5">
        <v>30224</v>
      </c>
      <c r="B10">
        <v>27.918076936641601</v>
      </c>
      <c r="C10">
        <v>51.641338014467301</v>
      </c>
      <c r="D10">
        <v>45.9244300624106</v>
      </c>
      <c r="E10">
        <v>21.6620557736988</v>
      </c>
      <c r="F10">
        <v>36.792808356665702</v>
      </c>
      <c r="G10">
        <v>23.803601518996501</v>
      </c>
      <c r="H10">
        <v>34.3411331979895</v>
      </c>
      <c r="I10">
        <v>25.3088751184168</v>
      </c>
      <c r="J10">
        <v>39.000752465760598</v>
      </c>
      <c r="K10">
        <v>71.020953190968299</v>
      </c>
    </row>
    <row r="11" spans="1:11">
      <c r="A11" s="5">
        <v>30316</v>
      </c>
      <c r="B11">
        <v>28.618583425374101</v>
      </c>
      <c r="C11">
        <v>52.9404338222568</v>
      </c>
      <c r="D11">
        <v>46.544211814940503</v>
      </c>
      <c r="E11">
        <v>22.218682501565901</v>
      </c>
      <c r="F11">
        <v>37.249914596395698</v>
      </c>
      <c r="G11">
        <v>23.474836182441202</v>
      </c>
      <c r="H11">
        <v>34.726078618226602</v>
      </c>
      <c r="I11">
        <v>25.916651966914401</v>
      </c>
      <c r="J11">
        <v>38.605207308906998</v>
      </c>
      <c r="K11">
        <v>71.536604519133903</v>
      </c>
    </row>
    <row r="12" spans="1:11">
      <c r="A12" s="5">
        <v>30406</v>
      </c>
      <c r="B12">
        <v>29.126173797200099</v>
      </c>
      <c r="C12">
        <v>53.768795505799801</v>
      </c>
      <c r="D12">
        <v>47.3461370513497</v>
      </c>
      <c r="E12">
        <v>22.6147346873895</v>
      </c>
      <c r="F12">
        <v>38.688028116745002</v>
      </c>
      <c r="G12">
        <v>23.3354123115287</v>
      </c>
      <c r="H12">
        <v>34.264655576752702</v>
      </c>
      <c r="I12">
        <v>26.375403412315698</v>
      </c>
      <c r="J12">
        <v>39.047685978017697</v>
      </c>
      <c r="K12">
        <v>72.293959372691504</v>
      </c>
    </row>
    <row r="13" spans="1:11">
      <c r="A13" s="5">
        <v>30497</v>
      </c>
      <c r="B13">
        <v>29.651293393877001</v>
      </c>
      <c r="C13">
        <v>54.467295213437403</v>
      </c>
      <c r="D13">
        <v>47.915244242553499</v>
      </c>
      <c r="E13">
        <v>22.942026470802801</v>
      </c>
      <c r="F13">
        <v>39.532419790953199</v>
      </c>
      <c r="G13">
        <v>23.5521416103613</v>
      </c>
      <c r="H13">
        <v>34.80699243454</v>
      </c>
      <c r="I13">
        <v>26.983038212591602</v>
      </c>
      <c r="J13">
        <v>39.435162185623</v>
      </c>
      <c r="K13">
        <v>73.078291167186606</v>
      </c>
    </row>
    <row r="14" spans="1:11">
      <c r="A14" s="5">
        <v>30589</v>
      </c>
      <c r="B14">
        <v>30.046023443391601</v>
      </c>
      <c r="C14">
        <v>55.221127427301901</v>
      </c>
      <c r="D14">
        <v>48.3793412226632</v>
      </c>
      <c r="E14">
        <v>23.3238800667053</v>
      </c>
      <c r="F14">
        <v>40.390785156501202</v>
      </c>
      <c r="G14">
        <v>24.489856919906899</v>
      </c>
      <c r="H14">
        <v>36.113012411643098</v>
      </c>
      <c r="I14">
        <v>27.5303413100388</v>
      </c>
      <c r="J14">
        <v>39.840806262703801</v>
      </c>
      <c r="K14">
        <v>73.769762024072605</v>
      </c>
    </row>
    <row r="15" spans="1:11">
      <c r="A15" s="5">
        <v>30681</v>
      </c>
      <c r="B15">
        <v>30.545996381294199</v>
      </c>
      <c r="C15">
        <v>55.977223796905101</v>
      </c>
      <c r="D15">
        <v>48.777048764837701</v>
      </c>
      <c r="E15">
        <v>23.7251648842315</v>
      </c>
      <c r="F15">
        <v>41.352038933046003</v>
      </c>
      <c r="G15">
        <v>25.049549444767202</v>
      </c>
      <c r="H15">
        <v>36.607565140728703</v>
      </c>
      <c r="I15">
        <v>27.987038899367299</v>
      </c>
      <c r="J15">
        <v>40.317577584978501</v>
      </c>
      <c r="K15">
        <v>74.638068680033101</v>
      </c>
    </row>
    <row r="16" spans="1:11">
      <c r="A16" s="5">
        <v>30772</v>
      </c>
      <c r="B16">
        <v>31.154250088465101</v>
      </c>
      <c r="C16">
        <v>56.683119644973203</v>
      </c>
      <c r="D16">
        <v>49.216980397075403</v>
      </c>
      <c r="E16">
        <v>23.979970896254699</v>
      </c>
      <c r="F16">
        <v>42.066836516351103</v>
      </c>
      <c r="G16">
        <v>25.5804104441909</v>
      </c>
      <c r="H16">
        <v>37.991557143097701</v>
      </c>
      <c r="I16">
        <v>28.671042460818299</v>
      </c>
      <c r="J16">
        <v>40.8131334124826</v>
      </c>
      <c r="K16">
        <v>75.066791405815493</v>
      </c>
    </row>
    <row r="17" spans="1:11">
      <c r="A17" s="5">
        <v>30863</v>
      </c>
      <c r="B17">
        <v>31.790938538842799</v>
      </c>
      <c r="C17">
        <v>57.345629443597197</v>
      </c>
      <c r="D17">
        <v>49.673633345750602</v>
      </c>
      <c r="E17">
        <v>24.259423450177199</v>
      </c>
      <c r="F17">
        <v>42.755066255612</v>
      </c>
      <c r="G17">
        <v>25.378855753707999</v>
      </c>
      <c r="H17">
        <v>38.118815701208398</v>
      </c>
      <c r="I17">
        <v>29.229988039477298</v>
      </c>
      <c r="J17">
        <v>41.340484234248201</v>
      </c>
      <c r="K17">
        <v>75.480032411105796</v>
      </c>
    </row>
    <row r="18" spans="1:11">
      <c r="A18" s="5">
        <v>30955</v>
      </c>
      <c r="B18">
        <v>32.2850426200839</v>
      </c>
      <c r="C18">
        <v>57.871916355795101</v>
      </c>
      <c r="D18">
        <v>50.108090862165596</v>
      </c>
      <c r="E18">
        <v>24.5891387863464</v>
      </c>
      <c r="F18">
        <v>43.574871768157401</v>
      </c>
      <c r="G18">
        <v>26.6522885318828</v>
      </c>
      <c r="H18">
        <v>38.976236181663303</v>
      </c>
      <c r="I18">
        <v>29.541779257370699</v>
      </c>
      <c r="J18">
        <v>41.913928089147099</v>
      </c>
      <c r="K18">
        <v>76.189712609131902</v>
      </c>
    </row>
    <row r="19" spans="1:11">
      <c r="A19" s="5">
        <v>31047</v>
      </c>
      <c r="B19">
        <v>32.9022855492953</v>
      </c>
      <c r="C19">
        <v>58.484437594144801</v>
      </c>
      <c r="D19">
        <v>50.705183390015897</v>
      </c>
      <c r="E19">
        <v>24.974142196820502</v>
      </c>
      <c r="F19">
        <v>44.268578409780901</v>
      </c>
      <c r="G19">
        <v>27.6700640679476</v>
      </c>
      <c r="H19">
        <v>40.459119076087802</v>
      </c>
      <c r="I19">
        <v>30.382011405472099</v>
      </c>
      <c r="J19">
        <v>42.442642876537299</v>
      </c>
      <c r="K19">
        <v>76.786082869422998</v>
      </c>
    </row>
    <row r="20" spans="1:11">
      <c r="A20" s="5">
        <v>31137</v>
      </c>
      <c r="B20">
        <v>33.606435831567197</v>
      </c>
      <c r="C20">
        <v>59.146940849421199</v>
      </c>
      <c r="D20">
        <v>51.071226152092798</v>
      </c>
      <c r="E20">
        <v>25.408393511587001</v>
      </c>
      <c r="F20">
        <v>44.922130547507201</v>
      </c>
      <c r="G20">
        <v>28.286585815020501</v>
      </c>
      <c r="H20">
        <v>41.025258607807302</v>
      </c>
      <c r="I20">
        <v>30.954616556072899</v>
      </c>
      <c r="J20">
        <v>42.998952524942197</v>
      </c>
      <c r="K20">
        <v>77.480648222412597</v>
      </c>
    </row>
    <row r="21" spans="1:11">
      <c r="A21" s="5">
        <v>31228</v>
      </c>
      <c r="B21">
        <v>34.253179837132002</v>
      </c>
      <c r="C21">
        <v>59.798152272755203</v>
      </c>
      <c r="D21">
        <v>51.373060443867402</v>
      </c>
      <c r="E21">
        <v>25.878697985147198</v>
      </c>
      <c r="F21">
        <v>45.653318140476301</v>
      </c>
      <c r="G21">
        <v>29.902617094273101</v>
      </c>
      <c r="H21">
        <v>42.570137705282903</v>
      </c>
      <c r="I21">
        <v>31.345707701004201</v>
      </c>
      <c r="J21">
        <v>43.6613242822486</v>
      </c>
      <c r="K21">
        <v>78.016125548067194</v>
      </c>
    </row>
    <row r="22" spans="1:11">
      <c r="A22" s="5">
        <v>31320</v>
      </c>
      <c r="B22">
        <v>35.164907387447997</v>
      </c>
      <c r="C22">
        <v>60.371879028696497</v>
      </c>
      <c r="D22">
        <v>51.612676401896998</v>
      </c>
      <c r="E22">
        <v>26.314804514107401</v>
      </c>
      <c r="F22">
        <v>46.432257631712702</v>
      </c>
      <c r="G22">
        <v>30.307656314999701</v>
      </c>
      <c r="H22">
        <v>42.870157573424201</v>
      </c>
      <c r="I22">
        <v>31.3103263377056</v>
      </c>
      <c r="J22">
        <v>44.345418102904098</v>
      </c>
      <c r="K22">
        <v>78.502043306847</v>
      </c>
    </row>
    <row r="23" spans="1:11">
      <c r="A23" s="5">
        <v>31412</v>
      </c>
      <c r="B23">
        <v>36.008333468031502</v>
      </c>
      <c r="C23">
        <v>60.965851877409499</v>
      </c>
      <c r="D23">
        <v>51.846160906700298</v>
      </c>
      <c r="E23">
        <v>26.704948343131701</v>
      </c>
      <c r="F23">
        <v>47.047047484410299</v>
      </c>
      <c r="G23">
        <v>30.260992025737401</v>
      </c>
      <c r="H23">
        <v>42.1787600157706</v>
      </c>
      <c r="I23">
        <v>32.296359962191502</v>
      </c>
      <c r="J23">
        <v>45.021940289674802</v>
      </c>
      <c r="K23">
        <v>79.135580295793801</v>
      </c>
    </row>
    <row r="24" spans="1:11">
      <c r="A24" s="5">
        <v>31502</v>
      </c>
      <c r="B24">
        <v>36.907364952277298</v>
      </c>
      <c r="C24">
        <v>61.644205926033798</v>
      </c>
      <c r="D24">
        <v>52.043668971447801</v>
      </c>
      <c r="E24">
        <v>27.3683067471652</v>
      </c>
      <c r="F24">
        <v>47.682252494205301</v>
      </c>
      <c r="G24">
        <v>30.953124217190499</v>
      </c>
      <c r="H24">
        <v>42.482704549518203</v>
      </c>
      <c r="I24">
        <v>32.311225483871702</v>
      </c>
      <c r="J24">
        <v>45.592055913139099</v>
      </c>
      <c r="K24">
        <v>79.573749204751707</v>
      </c>
    </row>
    <row r="25" spans="1:11">
      <c r="A25" s="5">
        <v>31593</v>
      </c>
      <c r="B25">
        <v>37.899152335901</v>
      </c>
      <c r="C25">
        <v>62.158877864479898</v>
      </c>
      <c r="D25">
        <v>52.263685046917203</v>
      </c>
      <c r="E25">
        <v>27.8942042549577</v>
      </c>
      <c r="F25">
        <v>48.280412382109297</v>
      </c>
      <c r="G25">
        <v>31.088299323941801</v>
      </c>
      <c r="H25">
        <v>44.599191378571099</v>
      </c>
      <c r="I25">
        <v>32.557226672160901</v>
      </c>
      <c r="J25">
        <v>46.269716779465199</v>
      </c>
      <c r="K25">
        <v>79.915060338537998</v>
      </c>
    </row>
    <row r="26" spans="1:11">
      <c r="A26" s="5">
        <v>31685</v>
      </c>
      <c r="B26">
        <v>38.794593631037699</v>
      </c>
      <c r="C26">
        <v>62.779553924580298</v>
      </c>
      <c r="D26">
        <v>52.533409621983502</v>
      </c>
      <c r="E26">
        <v>28.248256127671901</v>
      </c>
      <c r="F26">
        <v>48.842311558637498</v>
      </c>
      <c r="G26">
        <v>31.102288750002302</v>
      </c>
      <c r="H26">
        <v>44.088249253671101</v>
      </c>
      <c r="I26">
        <v>33.353792518310897</v>
      </c>
      <c r="J26">
        <v>46.697252019015103</v>
      </c>
      <c r="K26">
        <v>80.462091932311097</v>
      </c>
    </row>
    <row r="27" spans="1:11">
      <c r="A27" s="5">
        <v>31777</v>
      </c>
      <c r="B27">
        <v>39.751815246960902</v>
      </c>
      <c r="C27">
        <v>63.327137275883501</v>
      </c>
      <c r="D27">
        <v>52.685281783969302</v>
      </c>
      <c r="E27">
        <v>28.6516360458448</v>
      </c>
      <c r="F27">
        <v>49.471278135767001</v>
      </c>
      <c r="G27">
        <v>32.417514136035003</v>
      </c>
      <c r="H27">
        <v>44.732978891817197</v>
      </c>
      <c r="I27">
        <v>33.410505453200201</v>
      </c>
      <c r="J27">
        <v>47.2565004065846</v>
      </c>
      <c r="K27">
        <v>80.931754347868093</v>
      </c>
    </row>
    <row r="28" spans="1:11">
      <c r="A28" s="5">
        <v>31867</v>
      </c>
      <c r="B28">
        <v>40.638509816683197</v>
      </c>
      <c r="C28">
        <v>63.873053673970901</v>
      </c>
      <c r="D28">
        <v>52.8909865784548</v>
      </c>
      <c r="E28">
        <v>28.9179473006586</v>
      </c>
      <c r="F28">
        <v>50.115701290725397</v>
      </c>
      <c r="G28">
        <v>33.481586572655303</v>
      </c>
      <c r="H28">
        <v>48.958949479325703</v>
      </c>
      <c r="I28">
        <v>34.043964123734</v>
      </c>
      <c r="J28">
        <v>47.794863360990902</v>
      </c>
      <c r="K28">
        <v>81.537973189442496</v>
      </c>
    </row>
    <row r="29" spans="1:11">
      <c r="A29" s="5">
        <v>31958</v>
      </c>
      <c r="B29">
        <v>41.649551290461602</v>
      </c>
      <c r="C29">
        <v>64.460793254408003</v>
      </c>
      <c r="D29">
        <v>53.135222112167703</v>
      </c>
      <c r="E29">
        <v>29.196564013080401</v>
      </c>
      <c r="F29">
        <v>50.981631690250801</v>
      </c>
      <c r="G29">
        <v>33.371158555639298</v>
      </c>
      <c r="H29">
        <v>48.829818866948997</v>
      </c>
      <c r="I29">
        <v>34.601877904055698</v>
      </c>
      <c r="J29">
        <v>48.379111416760999</v>
      </c>
      <c r="K29">
        <v>82.424704177311995</v>
      </c>
    </row>
    <row r="30" spans="1:11">
      <c r="A30" s="5">
        <v>32050</v>
      </c>
      <c r="B30">
        <v>42.859146475348801</v>
      </c>
      <c r="C30">
        <v>65.006327112266902</v>
      </c>
      <c r="D30">
        <v>53.313618523140299</v>
      </c>
      <c r="E30">
        <v>29.732509119020101</v>
      </c>
      <c r="F30">
        <v>51.742195178599303</v>
      </c>
      <c r="G30">
        <v>33.980535145809</v>
      </c>
      <c r="H30">
        <v>49.073599540848001</v>
      </c>
      <c r="I30">
        <v>35.341832967743997</v>
      </c>
      <c r="J30">
        <v>48.876116532413299</v>
      </c>
      <c r="K30">
        <v>83.341840336427694</v>
      </c>
    </row>
    <row r="31" spans="1:11">
      <c r="A31" s="5">
        <v>32142</v>
      </c>
      <c r="B31">
        <v>44.021898188278797</v>
      </c>
      <c r="C31">
        <v>65.564771849848597</v>
      </c>
      <c r="D31">
        <v>53.507239359077801</v>
      </c>
      <c r="E31">
        <v>30.177801863517601</v>
      </c>
      <c r="F31">
        <v>52.546237244356902</v>
      </c>
      <c r="G31">
        <v>34.675896501355197</v>
      </c>
      <c r="H31">
        <v>47.8699648259242</v>
      </c>
      <c r="I31">
        <v>36.291884483499302</v>
      </c>
      <c r="J31">
        <v>49.523030401725599</v>
      </c>
      <c r="K31">
        <v>83.712986093317099</v>
      </c>
    </row>
    <row r="32" spans="1:11">
      <c r="A32" s="5">
        <v>32233</v>
      </c>
      <c r="B32">
        <v>45.337388710999299</v>
      </c>
      <c r="C32">
        <v>66.192410919816695</v>
      </c>
      <c r="D32">
        <v>53.765332553094403</v>
      </c>
      <c r="E32">
        <v>30.6197318566979</v>
      </c>
      <c r="F32">
        <v>53.2774564310077</v>
      </c>
      <c r="G32">
        <v>35.386872089863999</v>
      </c>
      <c r="H32">
        <v>47.118696561257202</v>
      </c>
      <c r="I32">
        <v>36.603456734361203</v>
      </c>
      <c r="J32">
        <v>50.198700353430198</v>
      </c>
      <c r="K32">
        <v>84.286749016697797</v>
      </c>
    </row>
    <row r="33" spans="1:11">
      <c r="A33" s="5">
        <v>32324</v>
      </c>
      <c r="B33">
        <v>46.460604617587698</v>
      </c>
      <c r="C33">
        <v>66.793266072328095</v>
      </c>
      <c r="D33">
        <v>54.106977090999898</v>
      </c>
      <c r="E33">
        <v>31.090300052003698</v>
      </c>
      <c r="F33">
        <v>54.039392121429998</v>
      </c>
      <c r="G33">
        <v>35.886899472702503</v>
      </c>
      <c r="H33">
        <v>47.290173215677299</v>
      </c>
      <c r="I33">
        <v>37.200516413216697</v>
      </c>
      <c r="J33">
        <v>50.683566593270697</v>
      </c>
      <c r="K33">
        <v>84.700030075079198</v>
      </c>
    </row>
    <row r="34" spans="1:11">
      <c r="A34" s="5">
        <v>32416</v>
      </c>
      <c r="B34">
        <v>47.782927808156202</v>
      </c>
      <c r="C34">
        <v>67.596198557466494</v>
      </c>
      <c r="D34">
        <v>54.564837203559897</v>
      </c>
      <c r="E34">
        <v>31.6712580703519</v>
      </c>
      <c r="F34">
        <v>54.812472398212599</v>
      </c>
      <c r="G34">
        <v>36.658265549091801</v>
      </c>
      <c r="H34">
        <v>47.469957768163603</v>
      </c>
      <c r="I34">
        <v>38.173785295186597</v>
      </c>
      <c r="J34">
        <v>51.270591735962697</v>
      </c>
      <c r="K34">
        <v>85.015730243740094</v>
      </c>
    </row>
    <row r="35" spans="1:11">
      <c r="A35" s="5">
        <v>32508</v>
      </c>
      <c r="B35">
        <v>48.930964150459701</v>
      </c>
      <c r="C35">
        <v>68.521641360740304</v>
      </c>
      <c r="D35">
        <v>55.059350002060697</v>
      </c>
      <c r="E35">
        <v>32.372111157936303</v>
      </c>
      <c r="F35">
        <v>55.601405379154102</v>
      </c>
      <c r="G35">
        <v>37.5490601623966</v>
      </c>
      <c r="H35">
        <v>49.142242731482</v>
      </c>
      <c r="I35">
        <v>39.079290227956903</v>
      </c>
      <c r="J35">
        <v>51.808919617654901</v>
      </c>
      <c r="K35">
        <v>85.907522682476696</v>
      </c>
    </row>
    <row r="36" spans="1:11">
      <c r="A36" s="5">
        <v>32598</v>
      </c>
      <c r="B36">
        <v>50.146209409406701</v>
      </c>
      <c r="C36">
        <v>69.411159200137007</v>
      </c>
      <c r="D36">
        <v>55.404009484884703</v>
      </c>
      <c r="E36">
        <v>33.1872409804676</v>
      </c>
      <c r="F36">
        <v>56.246958930857197</v>
      </c>
      <c r="G36">
        <v>38.307760231464798</v>
      </c>
      <c r="H36">
        <v>49.128985672937802</v>
      </c>
      <c r="I36">
        <v>39.5252935786378</v>
      </c>
      <c r="J36">
        <v>52.351864107315699</v>
      </c>
      <c r="K36">
        <v>86.468881889995302</v>
      </c>
    </row>
    <row r="37" spans="1:11">
      <c r="A37" s="5">
        <v>32689</v>
      </c>
      <c r="B37">
        <v>51.1524688426666</v>
      </c>
      <c r="C37">
        <v>70.361534656595495</v>
      </c>
      <c r="D37">
        <v>55.856608563006603</v>
      </c>
      <c r="E37">
        <v>34.003196488378698</v>
      </c>
      <c r="F37">
        <v>56.906812858997696</v>
      </c>
      <c r="G37">
        <v>39.291609692810098</v>
      </c>
      <c r="H37">
        <v>49.677473724344097</v>
      </c>
      <c r="I37">
        <v>40.285680335040603</v>
      </c>
      <c r="J37">
        <v>52.950967276461903</v>
      </c>
      <c r="K37">
        <v>87.313753957201598</v>
      </c>
    </row>
    <row r="38" spans="1:11">
      <c r="A38" s="5">
        <v>32781</v>
      </c>
      <c r="B38">
        <v>52.0746237566212</v>
      </c>
      <c r="C38">
        <v>71.182991435241604</v>
      </c>
      <c r="D38">
        <v>56.229548436080201</v>
      </c>
      <c r="E38">
        <v>34.679702768859499</v>
      </c>
      <c r="F38">
        <v>57.7433467402698</v>
      </c>
      <c r="G38">
        <v>40.085532466159002</v>
      </c>
      <c r="H38">
        <v>52.704614887185002</v>
      </c>
      <c r="I38">
        <v>41.096284680828397</v>
      </c>
      <c r="J38">
        <v>53.648854577622203</v>
      </c>
      <c r="K38">
        <v>87.866901841259406</v>
      </c>
    </row>
    <row r="39" spans="1:11">
      <c r="A39" s="5">
        <v>32873</v>
      </c>
      <c r="B39">
        <v>52.985222832342501</v>
      </c>
      <c r="C39">
        <v>71.776002981194694</v>
      </c>
      <c r="D39">
        <v>56.587983892291099</v>
      </c>
      <c r="E39">
        <v>35.3396991808183</v>
      </c>
      <c r="F39">
        <v>58.464308671982302</v>
      </c>
      <c r="G39">
        <v>41.124785550050497</v>
      </c>
      <c r="H39">
        <v>55.119153886905998</v>
      </c>
      <c r="I39">
        <v>42.224069170643503</v>
      </c>
      <c r="J39">
        <v>54.321468927990601</v>
      </c>
      <c r="K39">
        <v>88.428032296029699</v>
      </c>
    </row>
    <row r="40" spans="1:11">
      <c r="A40" s="5">
        <v>32963</v>
      </c>
      <c r="B40">
        <v>53.674102848179501</v>
      </c>
      <c r="C40">
        <v>72.479111710954498</v>
      </c>
      <c r="D40">
        <v>57.0264175058078</v>
      </c>
      <c r="E40">
        <v>36.037823285297101</v>
      </c>
      <c r="F40">
        <v>59.294884009330801</v>
      </c>
      <c r="G40">
        <v>42.170834663778798</v>
      </c>
      <c r="H40">
        <v>58.3586984176738</v>
      </c>
      <c r="I40">
        <v>44.1710917504073</v>
      </c>
      <c r="J40">
        <v>54.954685861061698</v>
      </c>
      <c r="K40">
        <v>89.0077446406967</v>
      </c>
    </row>
    <row r="41" spans="1:11">
      <c r="A41" s="5">
        <v>33054</v>
      </c>
      <c r="B41">
        <v>54.342075949348803</v>
      </c>
      <c r="C41">
        <v>73.174130809300706</v>
      </c>
      <c r="D41">
        <v>57.627996214947999</v>
      </c>
      <c r="E41">
        <v>36.758142085409801</v>
      </c>
      <c r="F41">
        <v>59.892116743456398</v>
      </c>
      <c r="G41">
        <v>43.829458622058098</v>
      </c>
      <c r="H41">
        <v>62.126949630821102</v>
      </c>
      <c r="I41">
        <v>46.341451259561403</v>
      </c>
      <c r="J41">
        <v>55.739229507598303</v>
      </c>
      <c r="K41">
        <v>89.472913061583</v>
      </c>
    </row>
    <row r="42" spans="1:11">
      <c r="A42" s="5">
        <v>33146</v>
      </c>
      <c r="B42">
        <v>54.980676706742102</v>
      </c>
      <c r="C42">
        <v>73.838944700292402</v>
      </c>
      <c r="D42">
        <v>58.248506283951102</v>
      </c>
      <c r="E42">
        <v>37.594256724185598</v>
      </c>
      <c r="F42">
        <v>60.403577587480399</v>
      </c>
      <c r="G42">
        <v>45.4400498173964</v>
      </c>
      <c r="H42">
        <v>62.474781898377699</v>
      </c>
      <c r="I42">
        <v>47.717962734605301</v>
      </c>
      <c r="J42">
        <v>56.892488604717798</v>
      </c>
      <c r="K42">
        <v>90.031015708722606</v>
      </c>
    </row>
    <row r="43" spans="1:11">
      <c r="A43" s="5">
        <v>33238</v>
      </c>
      <c r="B43">
        <v>55.651299029525802</v>
      </c>
      <c r="C43">
        <v>74.551172183788196</v>
      </c>
      <c r="D43">
        <v>58.702872064745499</v>
      </c>
      <c r="E43">
        <v>38.417165583999299</v>
      </c>
      <c r="F43">
        <v>61.143619714797197</v>
      </c>
      <c r="G43">
        <v>46.5503257963002</v>
      </c>
      <c r="H43">
        <v>61.842147812998398</v>
      </c>
      <c r="I43">
        <v>48.496130250928204</v>
      </c>
      <c r="J43">
        <v>57.329200818992199</v>
      </c>
      <c r="K43">
        <v>90.7199647426702</v>
      </c>
    </row>
    <row r="44" spans="1:11">
      <c r="A44" s="5">
        <v>33328</v>
      </c>
      <c r="B44">
        <v>56.031046068467901</v>
      </c>
      <c r="C44">
        <v>75.214714310742707</v>
      </c>
      <c r="D44">
        <v>59.105745028913503</v>
      </c>
      <c r="E44">
        <v>39.349533657060299</v>
      </c>
      <c r="F44">
        <v>61.994955684022798</v>
      </c>
      <c r="G44">
        <v>47.646085234605799</v>
      </c>
      <c r="H44">
        <v>63.107845532012597</v>
      </c>
      <c r="I44">
        <v>54.408219092688903</v>
      </c>
      <c r="J44">
        <v>58.059473969815897</v>
      </c>
      <c r="K44">
        <v>91.308918827614306</v>
      </c>
    </row>
    <row r="45" spans="1:11">
      <c r="A45" s="5">
        <v>33419</v>
      </c>
      <c r="B45">
        <v>56.458549962540502</v>
      </c>
      <c r="C45">
        <v>75.776587782085997</v>
      </c>
      <c r="D45">
        <v>60.028511400779799</v>
      </c>
      <c r="E45">
        <v>40.106521513383001</v>
      </c>
      <c r="F45">
        <v>62.736768757298599</v>
      </c>
      <c r="G45">
        <v>49.831504133707597</v>
      </c>
      <c r="H45">
        <v>63.904251157614901</v>
      </c>
      <c r="I45">
        <v>58.945495165234099</v>
      </c>
      <c r="J45">
        <v>58.492555283907699</v>
      </c>
      <c r="K45">
        <v>91.642049708644095</v>
      </c>
    </row>
    <row r="46" spans="1:11">
      <c r="A46" s="5">
        <v>33511</v>
      </c>
      <c r="B46">
        <v>56.602342393906</v>
      </c>
      <c r="C46">
        <v>76.344389130415806</v>
      </c>
      <c r="D46">
        <v>60.843819308121702</v>
      </c>
      <c r="E46">
        <v>40.8908061347393</v>
      </c>
      <c r="F46">
        <v>63.549182560625198</v>
      </c>
      <c r="G46">
        <v>50.748185217803297</v>
      </c>
      <c r="H46">
        <v>65.472129890952303</v>
      </c>
      <c r="I46">
        <v>60.557053246608298</v>
      </c>
      <c r="J46">
        <v>59.012055084834401</v>
      </c>
      <c r="K46">
        <v>92.423802006874595</v>
      </c>
    </row>
    <row r="47" spans="1:11">
      <c r="A47" s="5">
        <v>33603</v>
      </c>
      <c r="B47">
        <v>56.7162359298813</v>
      </c>
      <c r="C47">
        <v>76.906209200945597</v>
      </c>
      <c r="D47">
        <v>65.571796170177393</v>
      </c>
      <c r="E47">
        <v>41.739024381934598</v>
      </c>
      <c r="F47">
        <v>64.375841947309596</v>
      </c>
      <c r="G47">
        <v>51.735815411962797</v>
      </c>
      <c r="H47">
        <v>64.711970559610407</v>
      </c>
      <c r="I47">
        <v>61.777454818851901</v>
      </c>
      <c r="J47">
        <v>59.551553702145</v>
      </c>
      <c r="K47">
        <v>92.912855799341699</v>
      </c>
    </row>
    <row r="48" spans="1:11">
      <c r="A48" s="5">
        <v>33694</v>
      </c>
      <c r="B48">
        <v>56.893783944683101</v>
      </c>
      <c r="C48">
        <v>77.440623555496302</v>
      </c>
      <c r="D48">
        <v>66.126952473538793</v>
      </c>
      <c r="E48">
        <v>42.514016435259997</v>
      </c>
      <c r="F48">
        <v>65.002741960600005</v>
      </c>
      <c r="G48">
        <v>52.934859528767603</v>
      </c>
      <c r="H48">
        <v>66.624086104476604</v>
      </c>
      <c r="I48">
        <v>62.811859873468798</v>
      </c>
      <c r="J48">
        <v>60.138924421692401</v>
      </c>
      <c r="K48">
        <v>93.313915092717593</v>
      </c>
    </row>
    <row r="49" spans="1:11">
      <c r="A49" s="5">
        <v>33785</v>
      </c>
      <c r="B49">
        <v>56.972700602784897</v>
      </c>
      <c r="C49">
        <v>77.925670361832999</v>
      </c>
      <c r="D49">
        <v>67.2401952295412</v>
      </c>
      <c r="E49">
        <v>43.4206503080921</v>
      </c>
      <c r="F49">
        <v>65.963665033382497</v>
      </c>
      <c r="G49">
        <v>54.015674968067501</v>
      </c>
      <c r="H49">
        <v>68.355873379059801</v>
      </c>
      <c r="I49">
        <v>63.2834473636468</v>
      </c>
      <c r="J49">
        <v>60.539664625884797</v>
      </c>
      <c r="K49">
        <v>94.465049443509201</v>
      </c>
    </row>
    <row r="50" spans="1:11">
      <c r="A50" s="5">
        <v>33877</v>
      </c>
      <c r="B50">
        <v>57.037431950989003</v>
      </c>
      <c r="C50">
        <v>78.3643567422871</v>
      </c>
      <c r="D50">
        <v>68.224829377406706</v>
      </c>
      <c r="E50">
        <v>44.385063273243297</v>
      </c>
      <c r="F50">
        <v>66.908986271373294</v>
      </c>
      <c r="G50">
        <v>54.939388364574803</v>
      </c>
      <c r="H50">
        <v>68.540167947630394</v>
      </c>
      <c r="I50">
        <v>64.588014282656701</v>
      </c>
      <c r="J50">
        <v>60.985233540434599</v>
      </c>
      <c r="K50">
        <v>95.1098890821889</v>
      </c>
    </row>
    <row r="51" spans="1:11">
      <c r="A51" s="5">
        <v>33969</v>
      </c>
      <c r="B51">
        <v>57.041567802906002</v>
      </c>
      <c r="C51">
        <v>78.814510594899801</v>
      </c>
      <c r="D51">
        <v>69.290457259324498</v>
      </c>
      <c r="E51">
        <v>45.335383635137603</v>
      </c>
      <c r="F51">
        <v>67.702156652960397</v>
      </c>
      <c r="G51">
        <v>56.141008040136597</v>
      </c>
      <c r="H51">
        <v>77.667408509456493</v>
      </c>
      <c r="I51">
        <v>65.9567392322231</v>
      </c>
      <c r="J51">
        <v>61.423795386258</v>
      </c>
      <c r="K51">
        <v>95.697090664395503</v>
      </c>
    </row>
    <row r="52" spans="1:11">
      <c r="A52" s="5">
        <v>34059</v>
      </c>
      <c r="B52">
        <v>57.109803305242998</v>
      </c>
      <c r="C52">
        <v>79.246281636925403</v>
      </c>
      <c r="D52">
        <v>73.269235095941497</v>
      </c>
      <c r="E52">
        <v>46.315764317229998</v>
      </c>
      <c r="F52">
        <v>68.418262581606399</v>
      </c>
      <c r="G52">
        <v>56.923943660586602</v>
      </c>
      <c r="H52">
        <v>78.593223288382305</v>
      </c>
      <c r="I52">
        <v>67.885001573259999</v>
      </c>
      <c r="J52">
        <v>61.925175276155201</v>
      </c>
      <c r="K52">
        <v>96.264097496995205</v>
      </c>
    </row>
    <row r="53" spans="1:11">
      <c r="A53" s="5">
        <v>34150</v>
      </c>
      <c r="B53">
        <v>57.176772338681097</v>
      </c>
      <c r="C53">
        <v>79.592983245175802</v>
      </c>
      <c r="D53">
        <v>74.274350951077807</v>
      </c>
      <c r="E53">
        <v>47.7632171931211</v>
      </c>
      <c r="F53">
        <v>69.143660499375798</v>
      </c>
      <c r="G53">
        <v>58.301309650514597</v>
      </c>
      <c r="H53">
        <v>64.982104866562196</v>
      </c>
      <c r="I53">
        <v>69.008916180534399</v>
      </c>
      <c r="J53">
        <v>62.435031805339797</v>
      </c>
      <c r="K53">
        <v>96.829232205516405</v>
      </c>
    </row>
    <row r="54" spans="1:11">
      <c r="A54" s="5">
        <v>34242</v>
      </c>
      <c r="B54">
        <v>57.248854686489402</v>
      </c>
      <c r="C54">
        <v>79.989637737686493</v>
      </c>
      <c r="D54">
        <v>75.203984461017299</v>
      </c>
      <c r="E54">
        <v>48.476188372201698</v>
      </c>
      <c r="F54">
        <v>69.512117543586101</v>
      </c>
      <c r="G54">
        <v>59.295840422164702</v>
      </c>
      <c r="H54">
        <v>60.8258433158991</v>
      </c>
      <c r="I54">
        <v>70.035632097414506</v>
      </c>
      <c r="J54">
        <v>62.803436906462998</v>
      </c>
      <c r="K54">
        <v>97.352003116131598</v>
      </c>
    </row>
    <row r="55" spans="1:11">
      <c r="A55" s="5">
        <v>34334</v>
      </c>
      <c r="B55">
        <v>57.478723944232698</v>
      </c>
      <c r="C55">
        <v>80.394939302596498</v>
      </c>
      <c r="D55">
        <v>76.004774761591406</v>
      </c>
      <c r="E55">
        <v>49.156491360698098</v>
      </c>
      <c r="F55">
        <v>70.008360156611701</v>
      </c>
      <c r="G55">
        <v>60.249588005268201</v>
      </c>
      <c r="H55">
        <v>60.413125288441599</v>
      </c>
      <c r="I55">
        <v>71.168789291415607</v>
      </c>
      <c r="J55">
        <v>63.226263925459399</v>
      </c>
      <c r="K55">
        <v>97.915859509118405</v>
      </c>
    </row>
    <row r="56" spans="1:11">
      <c r="A56" s="5">
        <v>34424</v>
      </c>
      <c r="B56">
        <v>57.540037440123101</v>
      </c>
      <c r="C56">
        <v>80.693895643455505</v>
      </c>
      <c r="D56">
        <v>77.264006518048703</v>
      </c>
      <c r="E56">
        <v>49.716122374974397</v>
      </c>
      <c r="F56">
        <v>70.517137785186605</v>
      </c>
      <c r="G56">
        <v>60.921414160545901</v>
      </c>
      <c r="H56">
        <v>60.302691194485398</v>
      </c>
      <c r="I56">
        <v>70.952702258169296</v>
      </c>
      <c r="J56">
        <v>63.837621601633899</v>
      </c>
      <c r="K56">
        <v>98.399969816966902</v>
      </c>
    </row>
    <row r="57" spans="1:11">
      <c r="A57" s="5">
        <v>34515</v>
      </c>
      <c r="B57">
        <v>57.597168609765099</v>
      </c>
      <c r="C57">
        <v>80.987582818707097</v>
      </c>
      <c r="D57">
        <v>78.280626178555394</v>
      </c>
      <c r="E57">
        <v>50.290975399225601</v>
      </c>
      <c r="F57">
        <v>71.029264541611994</v>
      </c>
      <c r="G57">
        <v>61.522010129223702</v>
      </c>
      <c r="H57">
        <v>60.710743724847902</v>
      </c>
      <c r="I57">
        <v>71.742117024008095</v>
      </c>
      <c r="J57">
        <v>64.263701244707207</v>
      </c>
      <c r="K57">
        <v>98.894172839552397</v>
      </c>
    </row>
    <row r="58" spans="1:11">
      <c r="A58" s="5">
        <v>34607</v>
      </c>
      <c r="B58">
        <v>57.675603532661597</v>
      </c>
      <c r="C58">
        <v>81.249333857534197</v>
      </c>
      <c r="D58">
        <v>79.129237361396306</v>
      </c>
      <c r="E58">
        <v>50.879245726560796</v>
      </c>
      <c r="F58">
        <v>71.453543220082906</v>
      </c>
      <c r="G58">
        <v>62.370300504644703</v>
      </c>
      <c r="H58">
        <v>60.581652839864098</v>
      </c>
      <c r="I58">
        <v>72.735599164192706</v>
      </c>
      <c r="J58">
        <v>64.748997466707607</v>
      </c>
      <c r="K58">
        <v>99.402883353310798</v>
      </c>
    </row>
    <row r="59" spans="1:11">
      <c r="A59" s="5">
        <v>34699</v>
      </c>
      <c r="B59">
        <v>57.804344652021399</v>
      </c>
      <c r="C59">
        <v>81.557790129163493</v>
      </c>
      <c r="D59">
        <v>79.895981612132104</v>
      </c>
      <c r="E59">
        <v>51.549186133909799</v>
      </c>
      <c r="F59">
        <v>71.937595823434094</v>
      </c>
      <c r="G59">
        <v>63.078477600195797</v>
      </c>
      <c r="H59">
        <v>60.023800159858197</v>
      </c>
      <c r="I59">
        <v>73.391039892020501</v>
      </c>
      <c r="J59">
        <v>65.279754202534093</v>
      </c>
      <c r="K59">
        <v>99.870134676737905</v>
      </c>
    </row>
    <row r="60" spans="1:11">
      <c r="A60" s="5">
        <v>34789</v>
      </c>
      <c r="B60">
        <v>58.078974148450897</v>
      </c>
      <c r="C60">
        <v>81.871586126910998</v>
      </c>
      <c r="D60">
        <v>80.414153772154904</v>
      </c>
      <c r="E60">
        <v>52.169144029684503</v>
      </c>
      <c r="F60">
        <v>72.404589278295603</v>
      </c>
      <c r="G60">
        <v>63.823400844450603</v>
      </c>
      <c r="H60">
        <v>60.966544737892697</v>
      </c>
      <c r="I60">
        <v>73.359859818646996</v>
      </c>
      <c r="J60">
        <v>65.718280017629297</v>
      </c>
      <c r="K60">
        <v>100.53615534261201</v>
      </c>
    </row>
    <row r="61" spans="1:11">
      <c r="A61" s="5">
        <v>34880</v>
      </c>
      <c r="B61">
        <v>58.4471829809845</v>
      </c>
      <c r="C61">
        <v>82.231045379860106</v>
      </c>
      <c r="D61">
        <v>81.300604170042703</v>
      </c>
      <c r="E61">
        <v>52.901537167798999</v>
      </c>
      <c r="F61">
        <v>72.858066021001207</v>
      </c>
      <c r="G61">
        <v>65.202950982318498</v>
      </c>
      <c r="H61">
        <v>65.440483874257694</v>
      </c>
      <c r="I61">
        <v>74.219050985847204</v>
      </c>
      <c r="J61">
        <v>66.352938073344006</v>
      </c>
      <c r="K61">
        <v>100.83192551671399</v>
      </c>
    </row>
    <row r="62" spans="1:11">
      <c r="A62" s="5">
        <v>34972</v>
      </c>
      <c r="B62">
        <v>58.8468660960542</v>
      </c>
      <c r="C62">
        <v>82.419007353263794</v>
      </c>
      <c r="D62">
        <v>82.564133744727002</v>
      </c>
      <c r="E62">
        <v>53.838565989952002</v>
      </c>
      <c r="F62">
        <v>73.389904455843507</v>
      </c>
      <c r="G62">
        <v>66.055770972388501</v>
      </c>
      <c r="H62">
        <v>66.633947488260901</v>
      </c>
      <c r="I62">
        <v>74.866040826368504</v>
      </c>
      <c r="J62">
        <v>66.896628796970703</v>
      </c>
      <c r="K62">
        <v>101.157855341138</v>
      </c>
    </row>
    <row r="63" spans="1:11">
      <c r="A63" s="5">
        <v>35064</v>
      </c>
      <c r="B63">
        <v>59.198170910230601</v>
      </c>
      <c r="C63">
        <v>82.630024055131301</v>
      </c>
      <c r="D63">
        <v>83.360492334355698</v>
      </c>
      <c r="E63">
        <v>54.6861107732608</v>
      </c>
      <c r="F63">
        <v>73.764892176168601</v>
      </c>
      <c r="G63">
        <v>66.781670294032097</v>
      </c>
      <c r="H63">
        <v>64.382631028408497</v>
      </c>
      <c r="I63">
        <v>75.353976034217695</v>
      </c>
      <c r="J63">
        <v>67.469050891748395</v>
      </c>
      <c r="K63">
        <v>101.560582982233</v>
      </c>
    </row>
    <row r="64" spans="1:11">
      <c r="A64" s="5">
        <v>35155</v>
      </c>
      <c r="B64">
        <v>59.794332784740597</v>
      </c>
      <c r="C64">
        <v>82.927202560761103</v>
      </c>
      <c r="D64">
        <v>83.733182745514299</v>
      </c>
      <c r="E64">
        <v>55.931474871859898</v>
      </c>
      <c r="F64">
        <v>74.211860874122706</v>
      </c>
      <c r="G64">
        <v>67.514940918461505</v>
      </c>
      <c r="H64">
        <v>63.791730197196998</v>
      </c>
      <c r="I64">
        <v>76.327786434089504</v>
      </c>
      <c r="J64">
        <v>68.015696734661006</v>
      </c>
      <c r="K64">
        <v>101.862572325424</v>
      </c>
    </row>
    <row r="65" spans="1:11">
      <c r="A65" s="5">
        <v>35246</v>
      </c>
      <c r="B65">
        <v>60.147178918413204</v>
      </c>
      <c r="C65">
        <v>83.206922788209297</v>
      </c>
      <c r="D65">
        <v>84.333793462407499</v>
      </c>
      <c r="E65">
        <v>57.0206769502933</v>
      </c>
      <c r="F65">
        <v>74.555473593760894</v>
      </c>
      <c r="G65">
        <v>67.929636132622605</v>
      </c>
      <c r="H65">
        <v>63.150910856457202</v>
      </c>
      <c r="I65">
        <v>76.868593551698595</v>
      </c>
      <c r="J65">
        <v>68.477251639206003</v>
      </c>
      <c r="K65">
        <v>102.05204418952</v>
      </c>
    </row>
    <row r="66" spans="1:11">
      <c r="A66" s="5">
        <v>35338</v>
      </c>
      <c r="B66">
        <v>60.6631393897134</v>
      </c>
      <c r="C66">
        <v>83.500825392541998</v>
      </c>
      <c r="D66">
        <v>84.800041573460007</v>
      </c>
      <c r="E66">
        <v>57.856013597137</v>
      </c>
      <c r="F66">
        <v>74.856467592797998</v>
      </c>
      <c r="G66">
        <v>68.7990660245691</v>
      </c>
      <c r="H66">
        <v>62.990048650402997</v>
      </c>
      <c r="I66">
        <v>77.479460838805693</v>
      </c>
      <c r="J66">
        <v>69.055559883746</v>
      </c>
      <c r="K66">
        <v>102.280557776729</v>
      </c>
    </row>
    <row r="67" spans="1:11">
      <c r="A67" s="5">
        <v>35430</v>
      </c>
      <c r="B67">
        <v>61.126572863852203</v>
      </c>
      <c r="C67">
        <v>83.728502594833003</v>
      </c>
      <c r="D67">
        <v>85.438148313540694</v>
      </c>
      <c r="E67">
        <v>58.750840146858899</v>
      </c>
      <c r="F67">
        <v>75.031050338432394</v>
      </c>
      <c r="G67">
        <v>69.418520607455093</v>
      </c>
      <c r="H67">
        <v>64.762057561205395</v>
      </c>
      <c r="I67">
        <v>77.951166028380698</v>
      </c>
      <c r="J67">
        <v>69.504329450279997</v>
      </c>
      <c r="K67">
        <v>102.63184394292399</v>
      </c>
    </row>
    <row r="68" spans="1:11">
      <c r="A68" s="5">
        <v>35520</v>
      </c>
      <c r="B68">
        <v>61.5044774371394</v>
      </c>
      <c r="C68">
        <v>83.981346785797101</v>
      </c>
      <c r="D68">
        <v>86.050451869507796</v>
      </c>
      <c r="E68">
        <v>59.643469479161503</v>
      </c>
      <c r="F68">
        <v>75.383381500912407</v>
      </c>
      <c r="G68">
        <v>70.085079189128393</v>
      </c>
      <c r="H68">
        <v>65.689767264470802</v>
      </c>
      <c r="I68">
        <v>78.816355252939601</v>
      </c>
      <c r="J68">
        <v>70.038666318969803</v>
      </c>
      <c r="K68">
        <v>102.83687915335101</v>
      </c>
    </row>
    <row r="69" spans="1:11">
      <c r="A69" s="5">
        <v>35611</v>
      </c>
      <c r="B69">
        <v>61.955513167366398</v>
      </c>
      <c r="C69">
        <v>84.2472905653418</v>
      </c>
      <c r="D69">
        <v>86.486163990240996</v>
      </c>
      <c r="E69">
        <v>60.481611299642402</v>
      </c>
      <c r="F69">
        <v>75.490710076882905</v>
      </c>
      <c r="G69">
        <v>70.210697304749303</v>
      </c>
      <c r="H69">
        <v>66.914457007586293</v>
      </c>
      <c r="I69">
        <v>79.565480030857202</v>
      </c>
      <c r="J69">
        <v>70.565530127837405</v>
      </c>
      <c r="K69">
        <v>103.07745894801501</v>
      </c>
    </row>
    <row r="70" spans="1:11">
      <c r="A70" s="5">
        <v>35703</v>
      </c>
      <c r="B70">
        <v>62.373272206701898</v>
      </c>
      <c r="C70">
        <v>84.465520196542002</v>
      </c>
      <c r="D70">
        <v>86.910433895080899</v>
      </c>
      <c r="E70">
        <v>61.341088082617503</v>
      </c>
      <c r="F70">
        <v>75.811500918046804</v>
      </c>
      <c r="G70">
        <v>70.815439500400103</v>
      </c>
      <c r="H70">
        <v>68.288253558287195</v>
      </c>
      <c r="I70">
        <v>79.864707866483499</v>
      </c>
      <c r="J70">
        <v>71.110813292889901</v>
      </c>
      <c r="K70">
        <v>103.26376937628901</v>
      </c>
    </row>
    <row r="71" spans="1:11">
      <c r="A71" s="5">
        <v>35795</v>
      </c>
      <c r="B71">
        <v>62.951130969182401</v>
      </c>
      <c r="C71">
        <v>84.670496188784597</v>
      </c>
      <c r="D71">
        <v>87.190752648120295</v>
      </c>
      <c r="E71">
        <v>62.208274587412099</v>
      </c>
      <c r="F71">
        <v>76.231340222927798</v>
      </c>
      <c r="G71">
        <v>71.501628136364403</v>
      </c>
      <c r="H71">
        <v>69.644878642787901</v>
      </c>
      <c r="I71">
        <v>80.144452970394994</v>
      </c>
      <c r="J71">
        <v>71.734804564887696</v>
      </c>
      <c r="K71">
        <v>103.277910031142</v>
      </c>
    </row>
    <row r="72" spans="1:11">
      <c r="A72" s="5">
        <v>35885</v>
      </c>
      <c r="B72">
        <v>63.319116323912901</v>
      </c>
      <c r="C72">
        <v>84.913051736658403</v>
      </c>
      <c r="D72">
        <v>87.388155021483897</v>
      </c>
      <c r="E72">
        <v>62.9222105579558</v>
      </c>
      <c r="F72">
        <v>76.620493557911104</v>
      </c>
      <c r="G72">
        <v>72.086349847982206</v>
      </c>
      <c r="H72">
        <v>70.962606701987497</v>
      </c>
      <c r="I72">
        <v>79.880754021556996</v>
      </c>
      <c r="J72">
        <v>72.3091364188911</v>
      </c>
      <c r="K72">
        <v>103.52020740390201</v>
      </c>
    </row>
    <row r="73" spans="1:11">
      <c r="A73" s="5">
        <v>35976</v>
      </c>
      <c r="B73">
        <v>63.868061870278197</v>
      </c>
      <c r="C73">
        <v>85.143822728412502</v>
      </c>
      <c r="D73">
        <v>87.656461956911997</v>
      </c>
      <c r="E73">
        <v>63.570563885653897</v>
      </c>
      <c r="F73">
        <v>77.036713214352503</v>
      </c>
      <c r="G73">
        <v>72.297698656226601</v>
      </c>
      <c r="H73">
        <v>70.763405250332397</v>
      </c>
      <c r="I73">
        <v>80.083520945810903</v>
      </c>
      <c r="J73">
        <v>72.914317326147398</v>
      </c>
      <c r="K73">
        <v>102.861811953231</v>
      </c>
    </row>
    <row r="74" spans="1:11">
      <c r="A74" s="5">
        <v>36068</v>
      </c>
      <c r="B74">
        <v>64.412604450297295</v>
      </c>
      <c r="C74">
        <v>85.372898348028698</v>
      </c>
      <c r="D74">
        <v>87.860698680440606</v>
      </c>
      <c r="E74">
        <v>64.243728632474401</v>
      </c>
      <c r="F74">
        <v>77.435482436747293</v>
      </c>
      <c r="G74">
        <v>73.016163981669905</v>
      </c>
      <c r="H74">
        <v>70.731979734940296</v>
      </c>
      <c r="I74">
        <v>80.333821148527306</v>
      </c>
      <c r="J74">
        <v>73.5165815528254</v>
      </c>
      <c r="K74">
        <v>102.80158779701399</v>
      </c>
    </row>
    <row r="75" spans="1:11">
      <c r="A75" s="5">
        <v>36160</v>
      </c>
      <c r="B75">
        <v>64.772100946214593</v>
      </c>
      <c r="C75">
        <v>85.605161290393696</v>
      </c>
      <c r="D75">
        <v>87.965484347063096</v>
      </c>
      <c r="E75">
        <v>64.827418589327607</v>
      </c>
      <c r="F75">
        <v>77.842153961102298</v>
      </c>
      <c r="G75">
        <v>73.744342071349095</v>
      </c>
      <c r="H75">
        <v>67.857824296949005</v>
      </c>
      <c r="I75">
        <v>80.502449824063703</v>
      </c>
      <c r="J75">
        <v>74.227225594075705</v>
      </c>
      <c r="K75">
        <v>102.651210478891</v>
      </c>
    </row>
    <row r="76" spans="1:11">
      <c r="A76" s="5">
        <v>36250</v>
      </c>
      <c r="B76">
        <v>65.240389587748993</v>
      </c>
      <c r="C76">
        <v>85.844500851084703</v>
      </c>
      <c r="D76">
        <v>88.079215190717306</v>
      </c>
      <c r="E76">
        <v>65.305667208494199</v>
      </c>
      <c r="F76">
        <v>78.204523137303894</v>
      </c>
      <c r="G76">
        <v>74.166550032263302</v>
      </c>
      <c r="H76">
        <v>61.932485177494598</v>
      </c>
      <c r="I76">
        <v>80.132717140068706</v>
      </c>
      <c r="J76">
        <v>74.526188906670498</v>
      </c>
      <c r="K76">
        <v>102.498383260568</v>
      </c>
    </row>
    <row r="77" spans="1:11">
      <c r="A77" s="5">
        <v>36341</v>
      </c>
      <c r="B77">
        <v>65.569076033497396</v>
      </c>
      <c r="C77">
        <v>86.044981797775407</v>
      </c>
      <c r="D77">
        <v>88.386367796856803</v>
      </c>
      <c r="E77">
        <v>65.789481230077996</v>
      </c>
      <c r="F77">
        <v>78.593209307428097</v>
      </c>
      <c r="G77">
        <v>74.611764183600002</v>
      </c>
      <c r="H77">
        <v>59.816956924327997</v>
      </c>
      <c r="I77">
        <v>79.954807093594496</v>
      </c>
      <c r="J77">
        <v>75.096012337304998</v>
      </c>
      <c r="K77">
        <v>102.781019166313</v>
      </c>
    </row>
    <row r="78" spans="1:11">
      <c r="A78" s="5">
        <v>36433</v>
      </c>
      <c r="B78">
        <v>65.912686002393897</v>
      </c>
      <c r="C78">
        <v>86.220275697162094</v>
      </c>
      <c r="D78">
        <v>88.653344760514997</v>
      </c>
      <c r="E78">
        <v>66.443285660674803</v>
      </c>
      <c r="F78">
        <v>78.719259061312101</v>
      </c>
      <c r="G78">
        <v>75.207870736765997</v>
      </c>
      <c r="H78">
        <v>57.680757709051299</v>
      </c>
      <c r="I78">
        <v>80.247709228279305</v>
      </c>
      <c r="J78">
        <v>75.580554803567495</v>
      </c>
      <c r="K78">
        <v>102.830644185701</v>
      </c>
    </row>
    <row r="79" spans="1:11">
      <c r="A79" s="5">
        <v>36525</v>
      </c>
      <c r="B79">
        <v>66.489171796076604</v>
      </c>
      <c r="C79">
        <v>86.445036109457305</v>
      </c>
      <c r="D79">
        <v>88.984913107159798</v>
      </c>
      <c r="E79">
        <v>67.039586214050004</v>
      </c>
      <c r="F79">
        <v>78.904782075588898</v>
      </c>
      <c r="G79">
        <v>75.804350036897503</v>
      </c>
      <c r="H79">
        <v>54.002068517512697</v>
      </c>
      <c r="I79">
        <v>80.439382479961196</v>
      </c>
      <c r="J79">
        <v>76.097108108291494</v>
      </c>
      <c r="K79">
        <v>102.678671229675</v>
      </c>
    </row>
    <row r="80" spans="1:11">
      <c r="A80" s="5">
        <v>36616</v>
      </c>
      <c r="B80">
        <v>67.053965212438399</v>
      </c>
      <c r="C80">
        <v>86.654440494717804</v>
      </c>
      <c r="D80">
        <v>89.231187428719807</v>
      </c>
      <c r="E80">
        <v>67.638918245635196</v>
      </c>
      <c r="F80">
        <v>78.271620832371894</v>
      </c>
      <c r="G80">
        <v>76.439575485956894</v>
      </c>
      <c r="H80">
        <v>57.697619834162197</v>
      </c>
      <c r="I80">
        <v>80.203588408993099</v>
      </c>
      <c r="J80">
        <v>76.811440591425296</v>
      </c>
      <c r="K80">
        <v>102.555010368605</v>
      </c>
    </row>
    <row r="81" spans="1:11">
      <c r="A81" s="5">
        <v>36707</v>
      </c>
      <c r="B81">
        <v>67.593299759845905</v>
      </c>
      <c r="C81">
        <v>86.950647867137604</v>
      </c>
      <c r="D81">
        <v>89.517991350918606</v>
      </c>
      <c r="E81">
        <v>68.273291288105895</v>
      </c>
      <c r="F81">
        <v>78.422013287286305</v>
      </c>
      <c r="G81">
        <v>76.956004078999797</v>
      </c>
      <c r="H81">
        <v>61.5868778753863</v>
      </c>
      <c r="I81">
        <v>80.307611081770105</v>
      </c>
      <c r="J81">
        <v>77.428661066715506</v>
      </c>
      <c r="K81">
        <v>102.53206802337699</v>
      </c>
    </row>
    <row r="82" spans="1:11">
      <c r="A82" s="5">
        <v>36799</v>
      </c>
      <c r="B82">
        <v>68.162204330676104</v>
      </c>
      <c r="C82">
        <v>87.216889196474796</v>
      </c>
      <c r="D82">
        <v>89.640742139549502</v>
      </c>
      <c r="E82">
        <v>68.972416265875395</v>
      </c>
      <c r="F82">
        <v>78.6271482609137</v>
      </c>
      <c r="G82">
        <v>77.731762566398402</v>
      </c>
      <c r="H82">
        <v>67.497433741459901</v>
      </c>
      <c r="I82">
        <v>80.684448550349401</v>
      </c>
      <c r="J82">
        <v>78.093529557636202</v>
      </c>
      <c r="K82">
        <v>102.56904664653101</v>
      </c>
    </row>
    <row r="83" spans="1:11">
      <c r="A83" s="5">
        <v>36891</v>
      </c>
      <c r="B83">
        <v>68.523673913710994</v>
      </c>
      <c r="C83">
        <v>87.523427276210299</v>
      </c>
      <c r="D83">
        <v>89.9469175390104</v>
      </c>
      <c r="E83">
        <v>69.636473022218794</v>
      </c>
      <c r="F83">
        <v>78.739921173980804</v>
      </c>
      <c r="G83">
        <v>78.375633343793695</v>
      </c>
      <c r="H83">
        <v>74.204375499676303</v>
      </c>
      <c r="I83">
        <v>81.100817786652499</v>
      </c>
      <c r="J83">
        <v>78.779882858277105</v>
      </c>
      <c r="K83">
        <v>102.641992901864</v>
      </c>
    </row>
    <row r="84" spans="1:11">
      <c r="A84" s="5">
        <v>36981</v>
      </c>
      <c r="B84">
        <v>69.189374675464805</v>
      </c>
      <c r="C84">
        <v>87.885990953295703</v>
      </c>
      <c r="D84">
        <v>90.177930935600301</v>
      </c>
      <c r="E84">
        <v>70.369165993348403</v>
      </c>
      <c r="F84">
        <v>78.461907054943893</v>
      </c>
      <c r="G84">
        <v>78.9487567268216</v>
      </c>
      <c r="H84">
        <v>78.498093296490595</v>
      </c>
      <c r="I84">
        <v>81.476830190469201</v>
      </c>
      <c r="J84">
        <v>79.445953215730498</v>
      </c>
      <c r="K84">
        <v>102.608804057638</v>
      </c>
    </row>
    <row r="85" spans="1:11">
      <c r="A85" s="5">
        <v>37072</v>
      </c>
      <c r="B85">
        <v>69.731440217111697</v>
      </c>
      <c r="C85">
        <v>88.249297789620698</v>
      </c>
      <c r="D85">
        <v>90.382277819370202</v>
      </c>
      <c r="E85">
        <v>71.207714341643893</v>
      </c>
      <c r="F85">
        <v>78.600034776168798</v>
      </c>
      <c r="G85">
        <v>79.826097486547695</v>
      </c>
      <c r="H85">
        <v>79.781073395581402</v>
      </c>
      <c r="I85">
        <v>81.824506510308296</v>
      </c>
      <c r="J85">
        <v>80.303398546339295</v>
      </c>
      <c r="K85">
        <v>102.346240164688</v>
      </c>
    </row>
    <row r="86" spans="1:11">
      <c r="A86" s="5">
        <v>37164</v>
      </c>
      <c r="B86">
        <v>70.191697545127795</v>
      </c>
      <c r="C86">
        <v>88.691785892851897</v>
      </c>
      <c r="D86">
        <v>90.765263724854194</v>
      </c>
      <c r="E86">
        <v>71.924293912121598</v>
      </c>
      <c r="F86">
        <v>78.855429204255799</v>
      </c>
      <c r="G86">
        <v>80.3246451027577</v>
      </c>
      <c r="H86">
        <v>79.972640947855993</v>
      </c>
      <c r="I86">
        <v>82.052882108041302</v>
      </c>
      <c r="J86">
        <v>81.105189156432303</v>
      </c>
      <c r="K86">
        <v>102.281954587985</v>
      </c>
    </row>
    <row r="87" spans="1:11">
      <c r="A87" s="5">
        <v>37256</v>
      </c>
      <c r="B87">
        <v>70.663070567906004</v>
      </c>
      <c r="C87">
        <v>89.1440707613462</v>
      </c>
      <c r="D87">
        <v>91.044360231602099</v>
      </c>
      <c r="E87">
        <v>72.675092826446104</v>
      </c>
      <c r="F87">
        <v>79.300892606001398</v>
      </c>
      <c r="G87">
        <v>80.763406677018295</v>
      </c>
      <c r="H87">
        <v>76.212806636841407</v>
      </c>
      <c r="I87">
        <v>82.392966610142295</v>
      </c>
      <c r="J87">
        <v>81.914303058424196</v>
      </c>
      <c r="K87">
        <v>102.243919293506</v>
      </c>
    </row>
    <row r="88" spans="1:11">
      <c r="A88" s="5">
        <v>37346</v>
      </c>
      <c r="B88">
        <v>71.114288722516093</v>
      </c>
      <c r="C88">
        <v>89.538799742159398</v>
      </c>
      <c r="D88">
        <v>91.418843133428496</v>
      </c>
      <c r="E88">
        <v>73.509266775043201</v>
      </c>
      <c r="F88">
        <v>79.913621611830195</v>
      </c>
      <c r="G88">
        <v>81.346999143216195</v>
      </c>
      <c r="H88">
        <v>75.252386128526496</v>
      </c>
      <c r="I88">
        <v>82.875231129517601</v>
      </c>
      <c r="J88">
        <v>82.794233216292099</v>
      </c>
      <c r="K88">
        <v>102.209499160047</v>
      </c>
    </row>
    <row r="89" spans="1:11">
      <c r="A89" s="5">
        <v>37437</v>
      </c>
      <c r="B89">
        <v>71.548971630569397</v>
      </c>
      <c r="C89">
        <v>90.061050886936798</v>
      </c>
      <c r="D89">
        <v>91.684445902054406</v>
      </c>
      <c r="E89">
        <v>74.246441133649896</v>
      </c>
      <c r="F89">
        <v>80.556801432580301</v>
      </c>
      <c r="G89">
        <v>82.010809654494196</v>
      </c>
      <c r="H89">
        <v>75.834424739173798</v>
      </c>
      <c r="I89">
        <v>83.431153152258105</v>
      </c>
      <c r="J89">
        <v>83.471311163482895</v>
      </c>
      <c r="K89">
        <v>102.08624306330501</v>
      </c>
    </row>
    <row r="90" spans="1:11">
      <c r="A90" s="5">
        <v>37529</v>
      </c>
      <c r="B90">
        <v>71.902796190618005</v>
      </c>
      <c r="C90">
        <v>90.4945078486857</v>
      </c>
      <c r="D90">
        <v>91.955328468935804</v>
      </c>
      <c r="E90">
        <v>75.044121928310602</v>
      </c>
      <c r="F90">
        <v>81.043724336400302</v>
      </c>
      <c r="G90">
        <v>82.298246497373398</v>
      </c>
      <c r="H90">
        <v>76.873665202965796</v>
      </c>
      <c r="I90">
        <v>84.020862527259595</v>
      </c>
      <c r="J90">
        <v>84.039484299817502</v>
      </c>
      <c r="K90">
        <v>102.026407442307</v>
      </c>
    </row>
    <row r="91" spans="1:11">
      <c r="A91" s="5">
        <v>37621</v>
      </c>
      <c r="B91">
        <v>72.155816288249696</v>
      </c>
      <c r="C91">
        <v>90.886417620295703</v>
      </c>
      <c r="D91">
        <v>92.2441345414735</v>
      </c>
      <c r="E91">
        <v>75.872095362207503</v>
      </c>
      <c r="F91">
        <v>81.644216856066393</v>
      </c>
      <c r="G91">
        <v>82.738551124646506</v>
      </c>
      <c r="H91">
        <v>78.999748581322805</v>
      </c>
      <c r="I91">
        <v>84.419048084992497</v>
      </c>
      <c r="J91">
        <v>84.621411862687197</v>
      </c>
      <c r="K91">
        <v>101.916368686637</v>
      </c>
    </row>
    <row r="92" spans="1:11">
      <c r="A92" s="5">
        <v>37711</v>
      </c>
      <c r="B92">
        <v>72.396751484912897</v>
      </c>
      <c r="C92">
        <v>91.224149944093796</v>
      </c>
      <c r="D92">
        <v>92.491349747407398</v>
      </c>
      <c r="E92">
        <v>76.677585579816594</v>
      </c>
      <c r="F92">
        <v>82.248435513332296</v>
      </c>
      <c r="G92">
        <v>83.013812700146303</v>
      </c>
      <c r="H92">
        <v>75.140712844882998</v>
      </c>
      <c r="I92">
        <v>85.079485264184697</v>
      </c>
      <c r="J92">
        <v>85.053072239208404</v>
      </c>
      <c r="K92">
        <v>101.847209167266</v>
      </c>
    </row>
    <row r="93" spans="1:11">
      <c r="A93" s="5">
        <v>37802</v>
      </c>
      <c r="B93">
        <v>72.729527113417703</v>
      </c>
      <c r="C93">
        <v>91.449320257486605</v>
      </c>
      <c r="D93">
        <v>92.786552297135202</v>
      </c>
      <c r="E93">
        <v>77.429678116042098</v>
      </c>
      <c r="F93">
        <v>82.814666158403398</v>
      </c>
      <c r="G93">
        <v>82.875872675841606</v>
      </c>
      <c r="H93">
        <v>73.619462961931305</v>
      </c>
      <c r="I93">
        <v>85.670035042287097</v>
      </c>
      <c r="J93">
        <v>85.377220238843904</v>
      </c>
      <c r="K93">
        <v>101.85365812679299</v>
      </c>
    </row>
    <row r="94" spans="1:11">
      <c r="A94" s="5">
        <v>37894</v>
      </c>
      <c r="B94">
        <v>73.1773812411558</v>
      </c>
      <c r="C94">
        <v>91.753430514789102</v>
      </c>
      <c r="D94">
        <v>92.950953004729897</v>
      </c>
      <c r="E94">
        <v>78.183970420573701</v>
      </c>
      <c r="F94">
        <v>83.2730388004274</v>
      </c>
      <c r="G94">
        <v>83.4290696274889</v>
      </c>
      <c r="H94">
        <v>69.819790750882802</v>
      </c>
      <c r="I94">
        <v>86.189603167206499</v>
      </c>
      <c r="J94">
        <v>85.930483622093305</v>
      </c>
      <c r="K94">
        <v>101.767716105359</v>
      </c>
    </row>
    <row r="95" spans="1:11">
      <c r="A95" s="5">
        <v>37986</v>
      </c>
      <c r="B95">
        <v>73.761522858884106</v>
      </c>
      <c r="C95">
        <v>92.029205929241201</v>
      </c>
      <c r="D95">
        <v>93.040246797998705</v>
      </c>
      <c r="E95">
        <v>79.117709172226299</v>
      </c>
      <c r="F95">
        <v>83.792444437480796</v>
      </c>
      <c r="G95">
        <v>83.8368416543031</v>
      </c>
      <c r="H95">
        <v>71.155528955528098</v>
      </c>
      <c r="I95">
        <v>86.673370755384596</v>
      </c>
      <c r="J95">
        <v>86.5247677091415</v>
      </c>
      <c r="K95">
        <v>101.723835162098</v>
      </c>
    </row>
    <row r="96" spans="1:11">
      <c r="A96" s="5">
        <v>38077</v>
      </c>
      <c r="B96">
        <v>74.209499733249302</v>
      </c>
      <c r="C96">
        <v>92.278658887195107</v>
      </c>
      <c r="D96">
        <v>93.196954609300505</v>
      </c>
      <c r="E96">
        <v>79.856411714656502</v>
      </c>
      <c r="F96">
        <v>84.347127948336293</v>
      </c>
      <c r="G96">
        <v>84.299405258461107</v>
      </c>
      <c r="H96">
        <v>72.740722335536503</v>
      </c>
      <c r="I96">
        <v>87.715265033273397</v>
      </c>
      <c r="J96">
        <v>87.015701290745398</v>
      </c>
      <c r="K96">
        <v>101.626531495541</v>
      </c>
    </row>
    <row r="97" spans="1:11">
      <c r="A97" s="5">
        <v>38168</v>
      </c>
      <c r="B97">
        <v>74.658133575022305</v>
      </c>
      <c r="C97">
        <v>92.475695005116293</v>
      </c>
      <c r="D97">
        <v>93.421335076014401</v>
      </c>
      <c r="E97">
        <v>80.610008720829796</v>
      </c>
      <c r="F97">
        <v>84.9123662703485</v>
      </c>
      <c r="G97">
        <v>84.657754755853801</v>
      </c>
      <c r="H97">
        <v>73.469445230219407</v>
      </c>
      <c r="I97">
        <v>88.451021967855695</v>
      </c>
      <c r="J97">
        <v>87.854754434974495</v>
      </c>
      <c r="K97">
        <v>101.447340782618</v>
      </c>
    </row>
    <row r="98" spans="1:11">
      <c r="A98" s="5">
        <v>38260</v>
      </c>
      <c r="B98">
        <v>75.095729870395303</v>
      </c>
      <c r="C98">
        <v>92.651366629083697</v>
      </c>
      <c r="D98">
        <v>93.681850811820794</v>
      </c>
      <c r="E98">
        <v>81.419757439594605</v>
      </c>
      <c r="F98">
        <v>85.663588999244197</v>
      </c>
      <c r="G98">
        <v>85.309485768550701</v>
      </c>
      <c r="H98">
        <v>74.717828121589605</v>
      </c>
      <c r="I98">
        <v>88.820693826089993</v>
      </c>
      <c r="J98">
        <v>88.445168206579893</v>
      </c>
      <c r="K98">
        <v>101.339805306278</v>
      </c>
    </row>
    <row r="99" spans="1:11">
      <c r="A99" s="5">
        <v>38352</v>
      </c>
      <c r="B99">
        <v>75.475589335359302</v>
      </c>
      <c r="C99">
        <v>92.841006503277598</v>
      </c>
      <c r="D99">
        <v>93.902047170741</v>
      </c>
      <c r="E99">
        <v>82.292503498117</v>
      </c>
      <c r="F99">
        <v>86.550982392625997</v>
      </c>
      <c r="G99">
        <v>86.201861240559793</v>
      </c>
      <c r="H99">
        <v>76.293419451583802</v>
      </c>
      <c r="I99">
        <v>89.289842602018894</v>
      </c>
      <c r="J99">
        <v>88.894186465951805</v>
      </c>
      <c r="K99">
        <v>101.307541271319</v>
      </c>
    </row>
    <row r="100" spans="1:11">
      <c r="A100" s="5">
        <v>38442</v>
      </c>
      <c r="B100">
        <v>75.807810917100298</v>
      </c>
      <c r="C100">
        <v>93.033661000586903</v>
      </c>
      <c r="D100">
        <v>94.098119854406804</v>
      </c>
      <c r="E100">
        <v>83.192226612202106</v>
      </c>
      <c r="F100">
        <v>87.323370774149694</v>
      </c>
      <c r="G100">
        <v>86.9203069189453</v>
      </c>
      <c r="H100">
        <v>78.206889897387001</v>
      </c>
      <c r="I100">
        <v>90.005916344248405</v>
      </c>
      <c r="J100">
        <v>89.567190486468306</v>
      </c>
      <c r="K100">
        <v>101.21290234856301</v>
      </c>
    </row>
    <row r="101" spans="1:11">
      <c r="A101" s="5">
        <v>38533</v>
      </c>
      <c r="B101">
        <v>76.265096156083601</v>
      </c>
      <c r="C101">
        <v>93.229667757301598</v>
      </c>
      <c r="D101">
        <v>94.323412463029101</v>
      </c>
      <c r="E101">
        <v>84.113712744727195</v>
      </c>
      <c r="F101">
        <v>88.0625071644195</v>
      </c>
      <c r="G101">
        <v>87.887555198551794</v>
      </c>
      <c r="H101">
        <v>79.866616359064807</v>
      </c>
      <c r="I101">
        <v>90.478080917106794</v>
      </c>
      <c r="J101">
        <v>90.072331893193905</v>
      </c>
      <c r="K101">
        <v>101.171363551372</v>
      </c>
    </row>
    <row r="102" spans="1:11">
      <c r="A102" s="5">
        <v>38625</v>
      </c>
      <c r="B102">
        <v>76.692635997141196</v>
      </c>
      <c r="C102">
        <v>93.430652222219706</v>
      </c>
      <c r="D102">
        <v>94.5524379219314</v>
      </c>
      <c r="E102">
        <v>84.944361094816401</v>
      </c>
      <c r="F102">
        <v>88.8612504862203</v>
      </c>
      <c r="G102">
        <v>88.596693962436404</v>
      </c>
      <c r="H102">
        <v>81.223408801835504</v>
      </c>
      <c r="I102">
        <v>90.992176239294807</v>
      </c>
      <c r="J102">
        <v>90.467037212925803</v>
      </c>
      <c r="K102">
        <v>101.071973614564</v>
      </c>
    </row>
    <row r="103" spans="1:11">
      <c r="A103" s="5">
        <v>38717</v>
      </c>
      <c r="B103">
        <v>77.299109278058594</v>
      </c>
      <c r="C103">
        <v>93.591256348415499</v>
      </c>
      <c r="D103">
        <v>94.827917753457299</v>
      </c>
      <c r="E103">
        <v>85.782868843279005</v>
      </c>
      <c r="F103">
        <v>89.528258108364398</v>
      </c>
      <c r="G103">
        <v>89.099751545281904</v>
      </c>
      <c r="H103">
        <v>83.781448787794503</v>
      </c>
      <c r="I103">
        <v>91.363979286338505</v>
      </c>
      <c r="J103">
        <v>91.131294063763093</v>
      </c>
      <c r="K103">
        <v>101.055279583198</v>
      </c>
    </row>
    <row r="104" spans="1:11">
      <c r="A104" s="5">
        <v>38807</v>
      </c>
      <c r="B104">
        <v>77.943375683504101</v>
      </c>
      <c r="C104">
        <v>93.786920758177999</v>
      </c>
      <c r="D104">
        <v>95.093823690340201</v>
      </c>
      <c r="E104">
        <v>86.7422202223445</v>
      </c>
      <c r="F104">
        <v>90.525679264319606</v>
      </c>
      <c r="G104">
        <v>89.731814770131507</v>
      </c>
      <c r="H104">
        <v>89.019595829023402</v>
      </c>
      <c r="I104">
        <v>91.255426742275205</v>
      </c>
      <c r="J104">
        <v>91.909162665710497</v>
      </c>
      <c r="K104">
        <v>101.092704766724</v>
      </c>
    </row>
    <row r="105" spans="1:11">
      <c r="A105" s="5">
        <v>38898</v>
      </c>
      <c r="B105">
        <v>78.506292539086601</v>
      </c>
      <c r="C105">
        <v>94.076583286536405</v>
      </c>
      <c r="D105">
        <v>95.361764240225696</v>
      </c>
      <c r="E105">
        <v>87.770780828221902</v>
      </c>
      <c r="F105">
        <v>91.179458762647201</v>
      </c>
      <c r="G105">
        <v>90.465557124606804</v>
      </c>
      <c r="H105">
        <v>95.072637144264306</v>
      </c>
      <c r="I105">
        <v>91.099419343450407</v>
      </c>
      <c r="J105">
        <v>92.994868432973703</v>
      </c>
      <c r="K105">
        <v>101.095625883861</v>
      </c>
    </row>
    <row r="106" spans="1:11">
      <c r="A106" s="5">
        <v>38990</v>
      </c>
      <c r="B106">
        <v>79.361588825144494</v>
      </c>
      <c r="C106">
        <v>94.362368500532696</v>
      </c>
      <c r="D106">
        <v>95.587449089539007</v>
      </c>
      <c r="E106">
        <v>88.689786958209794</v>
      </c>
      <c r="F106">
        <v>91.845958316289099</v>
      </c>
      <c r="G106">
        <v>91.315943825702405</v>
      </c>
      <c r="H106">
        <v>102.155309844869</v>
      </c>
      <c r="I106">
        <v>91.650336519898104</v>
      </c>
      <c r="J106">
        <v>94.009641984175602</v>
      </c>
      <c r="K106">
        <v>101.097702220364</v>
      </c>
    </row>
    <row r="107" spans="1:11">
      <c r="A107" s="5">
        <v>39082</v>
      </c>
      <c r="B107">
        <v>80.191945052184707</v>
      </c>
      <c r="C107">
        <v>94.639375141277597</v>
      </c>
      <c r="D107">
        <v>95.858509676132499</v>
      </c>
      <c r="E107">
        <v>89.566409075844305</v>
      </c>
      <c r="F107">
        <v>92.461881107717304</v>
      </c>
      <c r="G107">
        <v>91.884142449432204</v>
      </c>
      <c r="H107">
        <v>111.07893731551999</v>
      </c>
      <c r="I107">
        <v>92.049379940283998</v>
      </c>
      <c r="J107">
        <v>94.919660468529202</v>
      </c>
      <c r="K107">
        <v>100.99668627250701</v>
      </c>
    </row>
    <row r="108" spans="1:11">
      <c r="A108" s="5">
        <v>39172</v>
      </c>
      <c r="B108">
        <v>81.361578169905201</v>
      </c>
      <c r="C108">
        <v>95.020432008055906</v>
      </c>
      <c r="D108">
        <v>96.084851960875795</v>
      </c>
      <c r="E108">
        <v>90.614425983689102</v>
      </c>
      <c r="F108">
        <v>93.252330073207602</v>
      </c>
      <c r="G108">
        <v>92.6145877481394</v>
      </c>
      <c r="H108">
        <v>120.888587987459</v>
      </c>
      <c r="I108">
        <v>92.237262513506195</v>
      </c>
      <c r="J108">
        <v>95.781637213677499</v>
      </c>
      <c r="K108">
        <v>100.968330617625</v>
      </c>
    </row>
    <row r="109" spans="1:11">
      <c r="A109" s="5">
        <v>39263</v>
      </c>
      <c r="B109">
        <v>82.563284732851201</v>
      </c>
      <c r="C109">
        <v>95.466547272506602</v>
      </c>
      <c r="D109">
        <v>96.366329894763894</v>
      </c>
      <c r="E109">
        <v>91.5778045506853</v>
      </c>
      <c r="F109">
        <v>94.091877973708904</v>
      </c>
      <c r="G109">
        <v>93.342383903675</v>
      </c>
      <c r="H109">
        <v>129.29831914156901</v>
      </c>
      <c r="I109">
        <v>92.718740482339996</v>
      </c>
      <c r="J109">
        <v>96.577058070317406</v>
      </c>
      <c r="K109">
        <v>100.961610907504</v>
      </c>
    </row>
    <row r="110" spans="1:11">
      <c r="A110" s="5">
        <v>39355</v>
      </c>
      <c r="B110">
        <v>83.951318681609806</v>
      </c>
      <c r="C110">
        <v>95.898510917383206</v>
      </c>
      <c r="D110">
        <v>96.759395147760699</v>
      </c>
      <c r="E110">
        <v>92.554830806846894</v>
      </c>
      <c r="F110">
        <v>94.718390102800001</v>
      </c>
      <c r="G110">
        <v>94.051814137657303</v>
      </c>
      <c r="H110">
        <v>133.90914957481101</v>
      </c>
      <c r="I110">
        <v>93.1829006788344</v>
      </c>
      <c r="J110">
        <v>97.337691539296998</v>
      </c>
      <c r="K110">
        <v>100.928270842695</v>
      </c>
    </row>
    <row r="111" spans="1:11">
      <c r="A111" s="5">
        <v>39447</v>
      </c>
      <c r="B111">
        <v>85.439340082745801</v>
      </c>
      <c r="C111">
        <v>96.316118072215204</v>
      </c>
      <c r="D111">
        <v>97.057266198652997</v>
      </c>
      <c r="E111">
        <v>93.433383431712102</v>
      </c>
      <c r="F111">
        <v>95.391510159341706</v>
      </c>
      <c r="G111">
        <v>94.853172953626199</v>
      </c>
      <c r="H111">
        <v>137.66471720812299</v>
      </c>
      <c r="I111">
        <v>93.753948433355504</v>
      </c>
      <c r="J111">
        <v>97.924493279867505</v>
      </c>
      <c r="K111">
        <v>100.86880688677201</v>
      </c>
    </row>
    <row r="112" spans="1:11">
      <c r="A112" s="5">
        <v>39538</v>
      </c>
      <c r="B112">
        <v>87.023043504559794</v>
      </c>
      <c r="C112">
        <v>96.734289706692905</v>
      </c>
      <c r="D112">
        <v>97.375836822319997</v>
      </c>
      <c r="E112">
        <v>94.388514004127998</v>
      </c>
      <c r="F112">
        <v>95.865622963992394</v>
      </c>
      <c r="G112">
        <v>95.681970227456603</v>
      </c>
      <c r="H112">
        <v>143.570946788908</v>
      </c>
      <c r="I112">
        <v>94.361074264715597</v>
      </c>
      <c r="J112">
        <v>98.662413010409395</v>
      </c>
      <c r="K112">
        <v>100.87247367005</v>
      </c>
    </row>
    <row r="113" spans="1:11">
      <c r="A113" s="5">
        <v>39629</v>
      </c>
      <c r="B113">
        <v>88.973141524592904</v>
      </c>
      <c r="C113">
        <v>97.126734327532802</v>
      </c>
      <c r="D113">
        <v>97.636016547970399</v>
      </c>
      <c r="E113">
        <v>95.505668948894495</v>
      </c>
      <c r="F113">
        <v>96.201440296146501</v>
      </c>
      <c r="G113">
        <v>96.568486363808702</v>
      </c>
      <c r="H113">
        <v>148.16026224128001</v>
      </c>
      <c r="I113">
        <v>95.074228746303007</v>
      </c>
      <c r="J113">
        <v>99.106030882249897</v>
      </c>
      <c r="K113">
        <v>100.96221369938699</v>
      </c>
    </row>
    <row r="114" spans="1:11">
      <c r="A114" s="5">
        <v>39721</v>
      </c>
      <c r="B114">
        <v>90.786310914729995</v>
      </c>
      <c r="C114">
        <v>97.526205458940197</v>
      </c>
      <c r="D114">
        <v>97.895189327144806</v>
      </c>
      <c r="E114">
        <v>96.469456042927703</v>
      </c>
      <c r="F114">
        <v>96.637487634203694</v>
      </c>
      <c r="G114">
        <v>96.980877387004199</v>
      </c>
      <c r="H114">
        <v>150.71167876641201</v>
      </c>
      <c r="I114">
        <v>95.627905296458593</v>
      </c>
      <c r="J114">
        <v>99.701080571496504</v>
      </c>
      <c r="K114">
        <v>100.895235957309</v>
      </c>
    </row>
    <row r="115" spans="1:11">
      <c r="A115" s="5">
        <v>39813</v>
      </c>
      <c r="B115">
        <v>92.608355071345997</v>
      </c>
      <c r="C115">
        <v>97.932919438848998</v>
      </c>
      <c r="D115">
        <v>98.260382614407604</v>
      </c>
      <c r="E115">
        <v>97.445003432753495</v>
      </c>
      <c r="F115">
        <v>97.1746280465957</v>
      </c>
      <c r="G115">
        <v>98.199635393278996</v>
      </c>
      <c r="H115">
        <v>142.68068294722201</v>
      </c>
      <c r="I115">
        <v>96.230093095525206</v>
      </c>
      <c r="J115">
        <v>99.9478788906993</v>
      </c>
      <c r="K115">
        <v>100.80089596709</v>
      </c>
    </row>
    <row r="116" spans="1:11">
      <c r="A116" s="5">
        <v>39903</v>
      </c>
      <c r="B116">
        <v>94.076893151688296</v>
      </c>
      <c r="C116">
        <v>98.297136400665394</v>
      </c>
      <c r="D116">
        <v>98.466835974046603</v>
      </c>
      <c r="E116">
        <v>98.243931699007106</v>
      </c>
      <c r="F116">
        <v>97.525679019764894</v>
      </c>
      <c r="G116">
        <v>98.373048820232498</v>
      </c>
      <c r="H116">
        <v>113.80422015850399</v>
      </c>
      <c r="I116">
        <v>97.322939778425507</v>
      </c>
      <c r="J116">
        <v>100.283443546245</v>
      </c>
      <c r="K116">
        <v>100.67371486512999</v>
      </c>
    </row>
    <row r="117" spans="1:11">
      <c r="A117" s="5">
        <v>39994</v>
      </c>
      <c r="B117">
        <v>95.381857522951407</v>
      </c>
      <c r="C117">
        <v>98.603794243931105</v>
      </c>
      <c r="D117">
        <v>98.705302973156606</v>
      </c>
      <c r="E117">
        <v>98.788731831970495</v>
      </c>
      <c r="F117">
        <v>98.223237209982202</v>
      </c>
      <c r="G117">
        <v>98.156309884090007</v>
      </c>
      <c r="H117">
        <v>95.837412653787894</v>
      </c>
      <c r="I117">
        <v>98.229721465388806</v>
      </c>
      <c r="J117">
        <v>100.569545668581</v>
      </c>
      <c r="K117">
        <v>100.50909665005</v>
      </c>
    </row>
    <row r="118" spans="1:11">
      <c r="A118" s="5">
        <v>40086</v>
      </c>
      <c r="B118">
        <v>96.451033199184494</v>
      </c>
      <c r="C118">
        <v>98.944313992809697</v>
      </c>
      <c r="D118">
        <v>98.964924516362302</v>
      </c>
      <c r="E118">
        <v>99.165525726150307</v>
      </c>
      <c r="F118">
        <v>98.7958237960204</v>
      </c>
      <c r="G118">
        <v>98.812906637257001</v>
      </c>
      <c r="H118">
        <v>90.281137137120396</v>
      </c>
      <c r="I118">
        <v>98.782759807912598</v>
      </c>
      <c r="J118">
        <v>100.549058296883</v>
      </c>
      <c r="K118">
        <v>100.40840521853799</v>
      </c>
    </row>
    <row r="119" spans="1:11">
      <c r="A119" s="5">
        <v>40178</v>
      </c>
      <c r="B119">
        <v>97.419086542954105</v>
      </c>
      <c r="C119">
        <v>99.311224878240694</v>
      </c>
      <c r="D119">
        <v>99.196685001874599</v>
      </c>
      <c r="E119">
        <v>99.406891402110006</v>
      </c>
      <c r="F119">
        <v>99.157719501917001</v>
      </c>
      <c r="G119">
        <v>99.173084384187902</v>
      </c>
      <c r="H119">
        <v>90.643450522277107</v>
      </c>
      <c r="I119">
        <v>99.252799429156497</v>
      </c>
      <c r="J119">
        <v>100.30008914077401</v>
      </c>
      <c r="K119">
        <v>100.33760288051801</v>
      </c>
    </row>
    <row r="120" spans="1:11">
      <c r="A120" s="5">
        <v>40268</v>
      </c>
      <c r="B120">
        <v>98.459164695248305</v>
      </c>
      <c r="C120">
        <v>99.559753971487794</v>
      </c>
      <c r="D120">
        <v>99.526252013252304</v>
      </c>
      <c r="E120">
        <v>99.541575301180899</v>
      </c>
      <c r="F120">
        <v>99.529008465605799</v>
      </c>
      <c r="G120">
        <v>99.509000526750299</v>
      </c>
      <c r="H120">
        <v>93.863494406958793</v>
      </c>
      <c r="I120">
        <v>99.388167074400599</v>
      </c>
      <c r="J120">
        <v>99.876048113672198</v>
      </c>
      <c r="K120">
        <v>100.112199458532</v>
      </c>
    </row>
    <row r="121" spans="1:11">
      <c r="A121" s="5">
        <v>40359</v>
      </c>
      <c r="B121">
        <v>99.439804501153006</v>
      </c>
      <c r="C121">
        <v>99.806905929103706</v>
      </c>
      <c r="D121">
        <v>99.909352573113694</v>
      </c>
      <c r="E121">
        <v>99.800268315006207</v>
      </c>
      <c r="F121">
        <v>99.884483098286793</v>
      </c>
      <c r="G121">
        <v>99.822434513192107</v>
      </c>
      <c r="H121">
        <v>98.919563389281905</v>
      </c>
      <c r="I121">
        <v>99.597324932768601</v>
      </c>
      <c r="J121">
        <v>99.842123081998295</v>
      </c>
      <c r="K121">
        <v>100.024473503115</v>
      </c>
    </row>
    <row r="122" spans="1:11">
      <c r="A122" s="5">
        <v>40451</v>
      </c>
      <c r="B122">
        <v>100.51633273316</v>
      </c>
      <c r="C122">
        <v>100.151265867131</v>
      </c>
      <c r="D122">
        <v>100.13087460543299</v>
      </c>
      <c r="E122">
        <v>100.17192114754801</v>
      </c>
      <c r="F122">
        <v>100.16756206817</v>
      </c>
      <c r="G122">
        <v>100.02540795492</v>
      </c>
      <c r="H122">
        <v>102.550044716199</v>
      </c>
      <c r="I122">
        <v>100.243598388656</v>
      </c>
      <c r="J122">
        <v>99.962056292523599</v>
      </c>
      <c r="K122">
        <v>99.955681177418199</v>
      </c>
    </row>
    <row r="123" spans="1:11">
      <c r="A123" s="5">
        <v>40543</v>
      </c>
      <c r="B123">
        <v>101.58469807043799</v>
      </c>
      <c r="C123">
        <v>100.482074232277</v>
      </c>
      <c r="D123">
        <v>100.433520808201</v>
      </c>
      <c r="E123">
        <v>100.48623523626399</v>
      </c>
      <c r="F123">
        <v>100.41894636793801</v>
      </c>
      <c r="G123">
        <v>100.64315700513799</v>
      </c>
      <c r="H123">
        <v>104.66689748755999</v>
      </c>
      <c r="I123">
        <v>100.770909604175</v>
      </c>
      <c r="J123">
        <v>100.31977251180599</v>
      </c>
      <c r="K123">
        <v>99.907645860934807</v>
      </c>
    </row>
    <row r="124" spans="1:11">
      <c r="A124" s="5">
        <v>40633</v>
      </c>
      <c r="B124">
        <v>102.838646190254</v>
      </c>
      <c r="C124">
        <v>100.73399372878301</v>
      </c>
      <c r="D124">
        <v>100.755543696671</v>
      </c>
      <c r="E124">
        <v>100.720946172062</v>
      </c>
      <c r="F124">
        <v>100.732777079881</v>
      </c>
      <c r="G124">
        <v>101.38475842412301</v>
      </c>
      <c r="H124">
        <v>108.720171516956</v>
      </c>
      <c r="I124">
        <v>101.383453460154</v>
      </c>
      <c r="J124">
        <v>100.62653852893099</v>
      </c>
      <c r="K124">
        <v>99.844276079918004</v>
      </c>
    </row>
    <row r="125" spans="1:11">
      <c r="A125" s="5">
        <v>40724</v>
      </c>
      <c r="B125">
        <v>103.93166120763701</v>
      </c>
      <c r="C125">
        <v>101.006946298752</v>
      </c>
      <c r="D125">
        <v>101.078816035619</v>
      </c>
      <c r="E125">
        <v>100.93721308548599</v>
      </c>
      <c r="F125">
        <v>100.998404725011</v>
      </c>
      <c r="G125">
        <v>102.08661852052001</v>
      </c>
      <c r="H125">
        <v>113.628160473747</v>
      </c>
      <c r="I125">
        <v>102.097233822321</v>
      </c>
      <c r="J125">
        <v>100.930090005854</v>
      </c>
      <c r="K125">
        <v>99.701888656031699</v>
      </c>
    </row>
    <row r="126" spans="1:11">
      <c r="A126" s="5">
        <v>40816</v>
      </c>
      <c r="B126">
        <v>105.220474081859</v>
      </c>
      <c r="C126">
        <v>101.23701594831</v>
      </c>
      <c r="D126">
        <v>101.39889972820301</v>
      </c>
      <c r="E126">
        <v>101.160262055098</v>
      </c>
      <c r="F126">
        <v>101.322964478157</v>
      </c>
      <c r="G126">
        <v>102.983870532715</v>
      </c>
      <c r="H126">
        <v>116.266321444825</v>
      </c>
      <c r="I126">
        <v>102.64307648424101</v>
      </c>
      <c r="J126">
        <v>101.545230520429</v>
      </c>
      <c r="K126">
        <v>99.566757454596001</v>
      </c>
    </row>
    <row r="127" spans="1:11">
      <c r="A127" s="5">
        <v>40908</v>
      </c>
      <c r="B127">
        <v>106.390208060725</v>
      </c>
      <c r="C127">
        <v>101.474584469409</v>
      </c>
      <c r="D127">
        <v>101.73302709615</v>
      </c>
      <c r="E127">
        <v>101.332018064788</v>
      </c>
      <c r="F127">
        <v>101.682384072191</v>
      </c>
      <c r="G127">
        <v>103.56177302349199</v>
      </c>
      <c r="H127">
        <v>117.873423740067</v>
      </c>
      <c r="I127">
        <v>103.157705537174</v>
      </c>
      <c r="J127">
        <v>102.129037567862</v>
      </c>
      <c r="K127">
        <v>99.481188090632301</v>
      </c>
    </row>
    <row r="128" spans="1:11">
      <c r="A128" s="5">
        <v>40999</v>
      </c>
      <c r="B128">
        <v>107.43113415340601</v>
      </c>
      <c r="C128">
        <v>101.88046010426901</v>
      </c>
      <c r="D128">
        <v>102.021541435358</v>
      </c>
      <c r="E128">
        <v>101.493217185517</v>
      </c>
      <c r="F128">
        <v>102.075723049727</v>
      </c>
      <c r="G128">
        <v>104.40093310697701</v>
      </c>
      <c r="H128">
        <v>113.689851749472</v>
      </c>
      <c r="I128">
        <v>104.044017224127</v>
      </c>
      <c r="J128">
        <v>102.666695206904</v>
      </c>
      <c r="K128">
        <v>99.348491055081496</v>
      </c>
    </row>
    <row r="129" spans="1:11">
      <c r="A129" s="5">
        <v>41090</v>
      </c>
      <c r="B129">
        <v>108.53834544964199</v>
      </c>
      <c r="C129">
        <v>102.32395500522099</v>
      </c>
      <c r="D129">
        <v>102.28250019031201</v>
      </c>
      <c r="E129">
        <v>101.56692386222799</v>
      </c>
      <c r="F129">
        <v>102.670324833671</v>
      </c>
      <c r="G129">
        <v>105.53606904180999</v>
      </c>
      <c r="H129">
        <v>111.637265104889</v>
      </c>
      <c r="I129">
        <v>104.667793732817</v>
      </c>
      <c r="J129">
        <v>103.187156766938</v>
      </c>
      <c r="K129">
        <v>99.213844876430301</v>
      </c>
    </row>
    <row r="130" spans="1:11">
      <c r="A130" s="5">
        <v>41182</v>
      </c>
      <c r="B130">
        <v>109.389787024155</v>
      </c>
      <c r="C130">
        <v>102.742375123793</v>
      </c>
      <c r="D130">
        <v>102.598322791962</v>
      </c>
      <c r="E130">
        <v>101.59606528497299</v>
      </c>
      <c r="F130">
        <v>102.961707878428</v>
      </c>
      <c r="G130">
        <v>106.435315730799</v>
      </c>
      <c r="H130">
        <v>108.66428822428099</v>
      </c>
      <c r="I130">
        <v>105.320941889016</v>
      </c>
      <c r="J130">
        <v>103.71716890459599</v>
      </c>
      <c r="K130">
        <v>99.111302203730403</v>
      </c>
    </row>
    <row r="131" spans="1:11">
      <c r="A131" s="5">
        <v>41274</v>
      </c>
      <c r="B131">
        <v>110.33402248046499</v>
      </c>
      <c r="C131">
        <v>103.161550777551</v>
      </c>
      <c r="D131">
        <v>102.896919791958</v>
      </c>
      <c r="E131">
        <v>101.715532711522</v>
      </c>
      <c r="F131">
        <v>103.425375073159</v>
      </c>
      <c r="G131">
        <v>107.280303303045</v>
      </c>
      <c r="H131">
        <v>108.250572809258</v>
      </c>
      <c r="I131">
        <v>105.80751566602</v>
      </c>
      <c r="J131">
        <v>104.375942338671</v>
      </c>
      <c r="K131">
        <v>98.991592531711703</v>
      </c>
    </row>
    <row r="132" spans="1:11">
      <c r="A132" s="5">
        <v>41364</v>
      </c>
      <c r="B132">
        <v>111.175352302977</v>
      </c>
      <c r="C132">
        <v>103.597513842333</v>
      </c>
      <c r="D132">
        <v>103.256245060605</v>
      </c>
      <c r="E132">
        <v>101.587288983416</v>
      </c>
      <c r="F132">
        <v>103.969018860284</v>
      </c>
      <c r="G132">
        <v>107.746818733323</v>
      </c>
      <c r="H132">
        <v>110.137566434826</v>
      </c>
      <c r="I132">
        <v>106.548216454429</v>
      </c>
      <c r="J132">
        <v>104.94032425471499</v>
      </c>
      <c r="K132">
        <v>98.888429749938297</v>
      </c>
    </row>
    <row r="133" spans="1:11">
      <c r="A133" s="5">
        <v>41455</v>
      </c>
      <c r="B133">
        <v>112.29023560572899</v>
      </c>
      <c r="C133">
        <v>103.97272109962999</v>
      </c>
      <c r="D133">
        <v>103.585218022782</v>
      </c>
      <c r="E133">
        <v>101.482653839324</v>
      </c>
      <c r="F133">
        <v>104.26284786242999</v>
      </c>
      <c r="G133">
        <v>108.221747902953</v>
      </c>
      <c r="H133">
        <v>109.868875183288</v>
      </c>
      <c r="I133">
        <v>107.161271309258</v>
      </c>
      <c r="J133">
        <v>105.53495305996699</v>
      </c>
      <c r="K133">
        <v>98.821176516161998</v>
      </c>
    </row>
    <row r="134" spans="1:11">
      <c r="A134" s="5">
        <v>41547</v>
      </c>
      <c r="B134">
        <v>112.91776334484101</v>
      </c>
      <c r="C134">
        <v>104.36733878769699</v>
      </c>
      <c r="D134">
        <v>104.000405225736</v>
      </c>
      <c r="E134">
        <v>101.351064627255</v>
      </c>
      <c r="F134">
        <v>104.640490229126</v>
      </c>
      <c r="G134">
        <v>108.91767142757401</v>
      </c>
      <c r="H134">
        <v>109.177575851878</v>
      </c>
      <c r="I134">
        <v>107.585134728578</v>
      </c>
      <c r="J134">
        <v>106.176359905144</v>
      </c>
      <c r="K134">
        <v>98.687131500001399</v>
      </c>
    </row>
    <row r="135" spans="1:11">
      <c r="A135" s="5">
        <v>41639</v>
      </c>
      <c r="B135">
        <v>113.629937496121</v>
      </c>
      <c r="C135">
        <v>104.789267943025</v>
      </c>
      <c r="D135">
        <v>104.356866396214</v>
      </c>
      <c r="E135">
        <v>101.19583170748</v>
      </c>
      <c r="F135">
        <v>104.848574377229</v>
      </c>
      <c r="G135">
        <v>109.316783646301</v>
      </c>
      <c r="H135">
        <v>109.467760597419</v>
      </c>
      <c r="I135">
        <v>108.030145308377</v>
      </c>
      <c r="J135">
        <v>106.87482591745299</v>
      </c>
      <c r="K135">
        <v>98.568443240862294</v>
      </c>
    </row>
    <row r="136" spans="1:11">
      <c r="A136" s="5">
        <v>41729</v>
      </c>
      <c r="B136">
        <v>114.388332445022</v>
      </c>
      <c r="C136">
        <v>105.132035270179</v>
      </c>
      <c r="D136">
        <v>104.75950164499</v>
      </c>
      <c r="E136">
        <v>100.98621290214901</v>
      </c>
      <c r="F136">
        <v>105.193551273265</v>
      </c>
      <c r="G136">
        <v>109.88251756527499</v>
      </c>
      <c r="H136">
        <v>109.309790934894</v>
      </c>
      <c r="I136">
        <v>108.417728750731</v>
      </c>
      <c r="J136">
        <v>107.68359400432</v>
      </c>
      <c r="K136">
        <v>98.495067392670407</v>
      </c>
    </row>
    <row r="137" spans="1:11">
      <c r="A137" s="5">
        <v>41820</v>
      </c>
      <c r="B137">
        <v>114.973165310959</v>
      </c>
      <c r="C137">
        <v>105.504204082508</v>
      </c>
      <c r="D137">
        <v>105.186644142395</v>
      </c>
      <c r="E137">
        <v>100.763839868464</v>
      </c>
      <c r="F137">
        <v>105.42143502360101</v>
      </c>
      <c r="G137">
        <v>110.771989171241</v>
      </c>
      <c r="H137">
        <v>109.094479270302</v>
      </c>
      <c r="I137">
        <v>109.01388857527</v>
      </c>
      <c r="J137">
        <v>108.490723797185</v>
      </c>
      <c r="K137">
        <v>98.395947400295697</v>
      </c>
    </row>
    <row r="138" spans="1:11">
      <c r="A138" s="5">
        <v>41912</v>
      </c>
      <c r="B138">
        <v>115.692732434421</v>
      </c>
      <c r="C138">
        <v>105.87133514897999</v>
      </c>
      <c r="D138">
        <v>105.534754141975</v>
      </c>
      <c r="E138">
        <v>100.59918902277499</v>
      </c>
      <c r="F138">
        <v>105.60334129183499</v>
      </c>
      <c r="G138">
        <v>111.526546617623</v>
      </c>
      <c r="H138">
        <v>108.725005525859</v>
      </c>
      <c r="I138">
        <v>109.43490901157899</v>
      </c>
      <c r="J138">
        <v>109.246350804779</v>
      </c>
      <c r="K138">
        <v>98.295501273417798</v>
      </c>
    </row>
    <row r="139" spans="1:11">
      <c r="A139" s="5">
        <v>42004</v>
      </c>
      <c r="B139">
        <v>116.28695827606801</v>
      </c>
      <c r="C139">
        <v>106.236067772696</v>
      </c>
      <c r="D139">
        <v>105.917318668942</v>
      </c>
      <c r="E139">
        <v>100.47919778234601</v>
      </c>
      <c r="F139">
        <v>105.84620406613899</v>
      </c>
      <c r="G139">
        <v>112.15326886257699</v>
      </c>
      <c r="H139">
        <v>108.314202496772</v>
      </c>
      <c r="I139">
        <v>109.824740910576</v>
      </c>
      <c r="J139">
        <v>110.018827765053</v>
      </c>
      <c r="K139">
        <v>98.2094052544319</v>
      </c>
    </row>
    <row r="140" spans="1:11">
      <c r="A140" s="5">
        <v>42094</v>
      </c>
      <c r="B140">
        <v>116.742411207608</v>
      </c>
      <c r="C140">
        <v>106.545268226256</v>
      </c>
      <c r="D140">
        <v>106.16372168300499</v>
      </c>
      <c r="E140">
        <v>100.39837569302099</v>
      </c>
      <c r="F140">
        <v>105.98026547810299</v>
      </c>
      <c r="G140">
        <v>112.966658614473</v>
      </c>
      <c r="H140">
        <v>109.39237288915901</v>
      </c>
      <c r="I140">
        <v>110.287396650201</v>
      </c>
      <c r="J140">
        <v>110.84344190579</v>
      </c>
      <c r="K140">
        <v>98.135398936695097</v>
      </c>
    </row>
    <row r="141" spans="1:11">
      <c r="A141" s="5">
        <v>42185</v>
      </c>
      <c r="B141">
        <v>117.124900924353</v>
      </c>
      <c r="C141">
        <v>106.857875609922</v>
      </c>
      <c r="D141">
        <v>106.51819634644301</v>
      </c>
      <c r="E141">
        <v>100.222167101298</v>
      </c>
      <c r="F141">
        <v>106.13324144877799</v>
      </c>
      <c r="G141">
        <v>113.84846627471001</v>
      </c>
      <c r="H141">
        <v>109.41890971242699</v>
      </c>
      <c r="I141">
        <v>110.552030570654</v>
      </c>
      <c r="J141">
        <v>111.713914465028</v>
      </c>
      <c r="K141">
        <v>98.101691234693504</v>
      </c>
    </row>
    <row r="142" spans="1:11">
      <c r="A142" s="5">
        <v>42277</v>
      </c>
      <c r="B142">
        <v>117.394734396834</v>
      </c>
      <c r="C142">
        <v>107.07375746076001</v>
      </c>
      <c r="D142">
        <v>106.804961490124</v>
      </c>
      <c r="E142">
        <v>100.16816997637601</v>
      </c>
      <c r="F142">
        <v>106.292346059018</v>
      </c>
      <c r="G142">
        <v>114.754595518982</v>
      </c>
      <c r="H142">
        <v>109.912664434565</v>
      </c>
      <c r="I142">
        <v>110.98312980806401</v>
      </c>
      <c r="J142">
        <v>112.67681938771</v>
      </c>
      <c r="K142">
        <v>98.067488892919599</v>
      </c>
    </row>
    <row r="143" spans="1:11">
      <c r="A143" s="5">
        <v>42369</v>
      </c>
      <c r="B143">
        <v>117.666541747991</v>
      </c>
      <c r="C143">
        <v>107.230741473827</v>
      </c>
      <c r="D143">
        <v>107.07760898676</v>
      </c>
      <c r="E143">
        <v>100.098427096235</v>
      </c>
      <c r="F143">
        <v>106.38437887336799</v>
      </c>
      <c r="G143">
        <v>115.56230244843501</v>
      </c>
      <c r="H143">
        <v>109.965931029355</v>
      </c>
      <c r="I143">
        <v>111.318309735517</v>
      </c>
      <c r="J143">
        <v>113.542253835002</v>
      </c>
      <c r="K143">
        <v>98.012472472281601</v>
      </c>
    </row>
    <row r="144" spans="1:11">
      <c r="A144" s="5">
        <v>42460</v>
      </c>
      <c r="B144">
        <v>117.81214201012099</v>
      </c>
      <c r="C144">
        <v>107.417362730509</v>
      </c>
      <c r="D144">
        <v>107.367493251459</v>
      </c>
      <c r="E144">
        <v>100.098450332577</v>
      </c>
      <c r="F144">
        <v>106.44230181199799</v>
      </c>
      <c r="G144">
        <v>116.16568161391299</v>
      </c>
      <c r="H144">
        <v>111.164998454786</v>
      </c>
      <c r="I144">
        <v>111.412359487342</v>
      </c>
      <c r="J144">
        <v>114.45793403888899</v>
      </c>
      <c r="K144">
        <v>97.939315812051404</v>
      </c>
    </row>
    <row r="145" spans="1:11">
      <c r="A145" s="5">
        <v>42551</v>
      </c>
      <c r="B145">
        <v>117.991188596455</v>
      </c>
      <c r="C145">
        <v>107.549480247747</v>
      </c>
      <c r="D145">
        <v>107.68235737987</v>
      </c>
      <c r="E145">
        <v>100.13897407791799</v>
      </c>
      <c r="F145">
        <v>106.498854405816</v>
      </c>
      <c r="G145">
        <v>115.971156364208</v>
      </c>
      <c r="H145">
        <v>111.888313837738</v>
      </c>
      <c r="I145">
        <v>111.51661886374301</v>
      </c>
      <c r="J145">
        <v>115.48414314201899</v>
      </c>
      <c r="K145">
        <v>97.8404947148898</v>
      </c>
    </row>
    <row r="146" spans="1:11">
      <c r="A146" s="5">
        <v>42643</v>
      </c>
      <c r="B146">
        <v>118.24309752873501</v>
      </c>
      <c r="C146">
        <v>107.70369937272</v>
      </c>
      <c r="D146">
        <v>108.10764535935</v>
      </c>
      <c r="E146">
        <v>100.135355217735</v>
      </c>
      <c r="F146">
        <v>106.586379833081</v>
      </c>
      <c r="G146">
        <v>116.225351432048</v>
      </c>
      <c r="H146">
        <v>112.786389831889</v>
      </c>
      <c r="I146">
        <v>111.90128162932901</v>
      </c>
      <c r="J146">
        <v>116.50470940548</v>
      </c>
      <c r="K146">
        <v>97.742139238893103</v>
      </c>
    </row>
    <row r="147" spans="1:11">
      <c r="A147" s="5">
        <v>42735</v>
      </c>
      <c r="B147">
        <v>118.408760053309</v>
      </c>
      <c r="C147">
        <v>107.86510070258799</v>
      </c>
      <c r="D147">
        <v>108.606559651689</v>
      </c>
      <c r="E147">
        <v>100.161860291574</v>
      </c>
      <c r="F147">
        <v>106.643295911918</v>
      </c>
      <c r="G147">
        <v>116.69213384254699</v>
      </c>
      <c r="H147">
        <v>114.499175358644</v>
      </c>
      <c r="I147">
        <v>112.199106492384</v>
      </c>
      <c r="J147">
        <v>117.62414287968799</v>
      </c>
      <c r="K147">
        <v>97.650841999607394</v>
      </c>
    </row>
    <row r="148" spans="1:11">
      <c r="A148" s="5">
        <v>42825</v>
      </c>
      <c r="B148">
        <v>118.561676241276</v>
      </c>
      <c r="C148">
        <v>108.04890730588301</v>
      </c>
      <c r="D148">
        <v>109.069092948475</v>
      </c>
      <c r="E148">
        <v>100.23153395271</v>
      </c>
      <c r="F148">
        <v>106.633253345006</v>
      </c>
      <c r="G148">
        <v>117.55505644976699</v>
      </c>
      <c r="H148">
        <v>115.028039103681</v>
      </c>
      <c r="I148">
        <v>112.391251237164</v>
      </c>
      <c r="J148">
        <v>118.516150889888</v>
      </c>
      <c r="K148">
        <v>97.6126266300097</v>
      </c>
    </row>
    <row r="149" spans="1:11">
      <c r="A149" s="5">
        <v>42916</v>
      </c>
      <c r="B149">
        <v>118.742383529298</v>
      </c>
      <c r="C149">
        <v>108.210381677556</v>
      </c>
      <c r="D149">
        <v>109.547721942961</v>
      </c>
      <c r="E149">
        <v>100.383816391536</v>
      </c>
      <c r="F149">
        <v>106.71571033547499</v>
      </c>
      <c r="G149">
        <v>117.242745119193</v>
      </c>
      <c r="H149">
        <v>115.99168536867499</v>
      </c>
      <c r="I149">
        <v>112.394378776187</v>
      </c>
      <c r="J149">
        <v>119.201573283663</v>
      </c>
      <c r="K149">
        <v>97.4815525191608</v>
      </c>
    </row>
    <row r="150" spans="1:11">
      <c r="A150" s="5"/>
    </row>
    <row r="151" spans="1:11">
      <c r="A151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" sqref="G3"/>
    </sheetView>
  </sheetViews>
  <sheetFormatPr defaultColWidth="8.77734375" defaultRowHeight="14.4"/>
  <cols>
    <col min="1" max="1" width="9.441406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10</v>
      </c>
      <c r="K1" t="s">
        <v>8</v>
      </c>
    </row>
    <row r="3" spans="1:11" s="27" customFormat="1">
      <c r="A3" s="29">
        <v>29586</v>
      </c>
      <c r="B3" s="30">
        <f>'OECD Rent'!B3/'OECD HP'!B3</f>
        <v>2.0986890648049643</v>
      </c>
      <c r="C3" s="30">
        <f>'OECD Rent'!C3/'OECD HP'!C3</f>
        <v>2.027759952152528</v>
      </c>
      <c r="D3" s="30">
        <f>'OECD Rent'!D3/'OECD HP'!D3</f>
        <v>0.56722475840571551</v>
      </c>
      <c r="E3" s="30">
        <f>'OECD Rent'!E3/'OECD HP'!E3</f>
        <v>2.7318217694171341</v>
      </c>
      <c r="F3" s="30">
        <f>'OECD Rent'!F3/'OECD HP'!F3</f>
        <v>1.3302257059064193</v>
      </c>
      <c r="G3" s="30">
        <f>'OECD Rent'!G3/'OECD HP'!G3</f>
        <v>1.5354931948199058</v>
      </c>
      <c r="H3" s="30">
        <f>'OECD Rent'!H3/'OECD HP'!H3</f>
        <v>1.7623124598229123</v>
      </c>
      <c r="I3" s="30">
        <f>'OECD Rent'!I3/'OECD HP'!I3</f>
        <v>1.0696803177258256</v>
      </c>
      <c r="J3" s="30">
        <f>'OECD Rent'!J3/'OECD HP'!J3</f>
        <v>0.98665263449330831</v>
      </c>
      <c r="K3" s="30">
        <f>'OECD Rent'!K3/'OECD HP'!K3</f>
        <v>0.68779202420442287</v>
      </c>
    </row>
    <row r="4" spans="1:11">
      <c r="A4" s="5">
        <v>29676</v>
      </c>
      <c r="B4" s="7">
        <f>'OECD Rent'!B4/'OECD HP'!B4</f>
        <v>2.0342530997357473</v>
      </c>
      <c r="C4" s="7">
        <f>'OECD Rent'!C4/'OECD HP'!C4</f>
        <v>1.9804611247940802</v>
      </c>
      <c r="D4" s="7">
        <f>'OECD Rent'!D4/'OECD HP'!D4</f>
        <v>0.56147500400100769</v>
      </c>
      <c r="E4" s="7">
        <f>'OECD Rent'!E4/'OECD HP'!E4</f>
        <v>2.7975677703495396</v>
      </c>
      <c r="F4" s="7">
        <f>'OECD Rent'!F4/'OECD HP'!F4</f>
        <v>1.3304259801940397</v>
      </c>
      <c r="G4" s="7">
        <f>'OECD Rent'!G4/'OECD HP'!G4</f>
        <v>1.5334794511322938</v>
      </c>
      <c r="H4" s="7">
        <f>'OECD Rent'!H4/'OECD HP'!H4</f>
        <v>1.7235679577471847</v>
      </c>
      <c r="I4" s="7">
        <f>'OECD Rent'!I4/'OECD HP'!I4</f>
        <v>1.1077359560028619</v>
      </c>
      <c r="J4" s="7">
        <f>'OECD Rent'!J4/'OECD HP'!J4</f>
        <v>1.0046477137731118</v>
      </c>
      <c r="K4" s="7">
        <f>'OECD Rent'!K4/'OECD HP'!K4</f>
        <v>0.67818787807448078</v>
      </c>
    </row>
    <row r="5" spans="1:11">
      <c r="A5" s="5">
        <v>29767</v>
      </c>
      <c r="B5" s="7">
        <f>'OECD Rent'!B5/'OECD HP'!B5</f>
        <v>2.031306558837048</v>
      </c>
      <c r="C5" s="7">
        <f>'OECD Rent'!C5/'OECD HP'!C5</f>
        <v>1.9947168108304392</v>
      </c>
      <c r="D5" s="7">
        <f>'OECD Rent'!D5/'OECD HP'!D5</f>
        <v>0.55867383232210632</v>
      </c>
      <c r="E5" s="7">
        <f>'OECD Rent'!E5/'OECD HP'!E5</f>
        <v>2.8959607797557521</v>
      </c>
      <c r="F5" s="7">
        <f>'OECD Rent'!F5/'OECD HP'!F5</f>
        <v>1.3299516234574409</v>
      </c>
      <c r="G5" s="7">
        <f>'OECD Rent'!G5/'OECD HP'!G5</f>
        <v>1.6257685151875008</v>
      </c>
      <c r="H5" s="7">
        <f>'OECD Rent'!H5/'OECD HP'!H5</f>
        <v>1.7341168089186749</v>
      </c>
      <c r="I5" s="7">
        <f>'OECD Rent'!I5/'OECD HP'!I5</f>
        <v>1.14533887455243</v>
      </c>
      <c r="J5" s="7">
        <f>'OECD Rent'!J5/'OECD HP'!J5</f>
        <v>1.0138277329366898</v>
      </c>
      <c r="K5" s="7">
        <f>'OECD Rent'!K5/'OECD HP'!K5</f>
        <v>0.66952622315135846</v>
      </c>
    </row>
    <row r="6" spans="1:11">
      <c r="A6" s="5">
        <v>29859</v>
      </c>
      <c r="B6" s="7">
        <f>'OECD Rent'!B6/'OECD HP'!B6</f>
        <v>2.0782225953829796</v>
      </c>
      <c r="C6" s="7">
        <f>'OECD Rent'!C6/'OECD HP'!C6</f>
        <v>1.9736504983581502</v>
      </c>
      <c r="D6" s="7">
        <f>'OECD Rent'!D6/'OECD HP'!D6</f>
        <v>0.56016604324360875</v>
      </c>
      <c r="E6" s="7">
        <f>'OECD Rent'!E6/'OECD HP'!E6</f>
        <v>2.9722792347581528</v>
      </c>
      <c r="F6" s="7">
        <f>'OECD Rent'!F6/'OECD HP'!F6</f>
        <v>1.3521862288040707</v>
      </c>
      <c r="G6" s="7">
        <f>'OECD Rent'!G6/'OECD HP'!G6</f>
        <v>1.6631357080832465</v>
      </c>
      <c r="H6" s="7">
        <f>'OECD Rent'!H6/'OECD HP'!H6</f>
        <v>1.6446734952493747</v>
      </c>
      <c r="I6" s="7">
        <f>'OECD Rent'!I6/'OECD HP'!I6</f>
        <v>1.2076316674779706</v>
      </c>
      <c r="J6" s="7">
        <f>'OECD Rent'!J6/'OECD HP'!J6</f>
        <v>1.0426764324146145</v>
      </c>
      <c r="K6" s="7">
        <f>'OECD Rent'!K6/'OECD HP'!K6</f>
        <v>0.66059419542962339</v>
      </c>
    </row>
    <row r="7" spans="1:11" s="31" customFormat="1">
      <c r="A7" s="29">
        <v>29951</v>
      </c>
      <c r="B7" s="30">
        <f>'OECD Rent'!B7/'OECD HP'!B7</f>
        <v>2.0298585922092731</v>
      </c>
      <c r="C7" s="30">
        <f>'OECD Rent'!C7/'OECD HP'!C7</f>
        <v>2.0043957534222874</v>
      </c>
      <c r="D7" s="30">
        <f>'OECD Rent'!D7/'OECD HP'!D7</f>
        <v>0.56726262080048562</v>
      </c>
      <c r="E7" s="30">
        <f>'OECD Rent'!E7/'OECD HP'!E7</f>
        <v>3.0590770981371955</v>
      </c>
      <c r="F7" s="30">
        <f>'OECD Rent'!F7/'OECD HP'!F7</f>
        <v>1.3780516337969304</v>
      </c>
      <c r="G7" s="30">
        <f>'OECD Rent'!G7/'OECD HP'!G7</f>
        <v>1.7957749711515469</v>
      </c>
      <c r="H7" s="30">
        <f>'OECD Rent'!H7/'OECD HP'!H7</f>
        <v>1.8286936936107401</v>
      </c>
      <c r="I7" s="30">
        <f>'OECD Rent'!I7/'OECD HP'!I7</f>
        <v>1.2417821176023511</v>
      </c>
      <c r="J7" s="30">
        <f>'OECD Rent'!J7/'OECD HP'!J7</f>
        <v>1.0526066322468524</v>
      </c>
      <c r="K7" s="30">
        <f>'OECD Rent'!K7/'OECD HP'!K7</f>
        <v>0.65332642815371067</v>
      </c>
    </row>
    <row r="8" spans="1:11">
      <c r="A8" s="5">
        <v>30041</v>
      </c>
      <c r="B8" s="7">
        <f>'OECD Rent'!B8/'OECD HP'!B8</f>
        <v>2.131632826595538</v>
      </c>
      <c r="C8" s="7">
        <f>'OECD Rent'!C8/'OECD HP'!C8</f>
        <v>2.1439759136760728</v>
      </c>
      <c r="D8" s="7">
        <f>'OECD Rent'!D8/'OECD HP'!D8</f>
        <v>0.57372802816985879</v>
      </c>
      <c r="E8" s="7">
        <f>'OECD Rent'!E8/'OECD HP'!E8</f>
        <v>3.1605096729042983</v>
      </c>
      <c r="F8" s="7">
        <f>'OECD Rent'!F8/'OECD HP'!F8</f>
        <v>1.400244329977868</v>
      </c>
      <c r="G8" s="7">
        <f>'OECD Rent'!G8/'OECD HP'!G8</f>
        <v>1.8660665620889376</v>
      </c>
      <c r="H8" s="7">
        <f>'OECD Rent'!H8/'OECD HP'!H8</f>
        <v>1.8527495363141291</v>
      </c>
      <c r="I8" s="7">
        <f>'OECD Rent'!I8/'OECD HP'!I8</f>
        <v>1.2934524186977114</v>
      </c>
      <c r="J8" s="7">
        <f>'OECD Rent'!J8/'OECD HP'!J8</f>
        <v>1.0440922384780642</v>
      </c>
      <c r="K8" s="7">
        <f>'OECD Rent'!K8/'OECD HP'!K8</f>
        <v>0.64743935013293497</v>
      </c>
    </row>
    <row r="9" spans="1:11">
      <c r="A9" s="5">
        <v>30132</v>
      </c>
      <c r="B9" s="7">
        <f>'OECD Rent'!B9/'OECD HP'!B9</f>
        <v>2.158564245352856</v>
      </c>
      <c r="C9" s="7">
        <f>'OECD Rent'!C9/'OECD HP'!C9</f>
        <v>2.2803120479530588</v>
      </c>
      <c r="D9" s="7">
        <f>'OECD Rent'!D9/'OECD HP'!D9</f>
        <v>0.58071337235108078</v>
      </c>
      <c r="E9" s="7">
        <f>'OECD Rent'!E9/'OECD HP'!E9</f>
        <v>3.2170306876981951</v>
      </c>
      <c r="F9" s="7">
        <f>'OECD Rent'!F9/'OECD HP'!F9</f>
        <v>1.4198127041545938</v>
      </c>
      <c r="G9" s="7">
        <f>'OECD Rent'!G9/'OECD HP'!G9</f>
        <v>1.8323759420072125</v>
      </c>
      <c r="H9" s="7">
        <f>'OECD Rent'!H9/'OECD HP'!H9</f>
        <v>1.8289766865362405</v>
      </c>
      <c r="I9" s="7">
        <f>'OECD Rent'!I9/'OECD HP'!I9</f>
        <v>1.3306680347056461</v>
      </c>
      <c r="J9" s="7">
        <f>'OECD Rent'!J9/'OECD HP'!J9</f>
        <v>1.0636495110997148</v>
      </c>
      <c r="K9" s="7">
        <f>'OECD Rent'!K9/'OECD HP'!K9</f>
        <v>0.64531163054217977</v>
      </c>
    </row>
    <row r="10" spans="1:11">
      <c r="A10" s="5">
        <v>30224</v>
      </c>
      <c r="B10" s="7">
        <f>'OECD Rent'!B10/'OECD HP'!B10</f>
        <v>2.2338091317602107</v>
      </c>
      <c r="C10" s="7">
        <f>'OECD Rent'!C10/'OECD HP'!C10</f>
        <v>2.365094823492762</v>
      </c>
      <c r="D10" s="7">
        <f>'OECD Rent'!D10/'OECD HP'!D10</f>
        <v>0.58834331545835994</v>
      </c>
      <c r="E10" s="7">
        <f>'OECD Rent'!E10/'OECD HP'!E10</f>
        <v>3.2108964395812651</v>
      </c>
      <c r="F10" s="7">
        <f>'OECD Rent'!F10/'OECD HP'!F10</f>
        <v>1.4289564133649033</v>
      </c>
      <c r="G10" s="7">
        <f>'OECD Rent'!G10/'OECD HP'!G10</f>
        <v>1.8290196197807733</v>
      </c>
      <c r="H10" s="7">
        <f>'OECD Rent'!H10/'OECD HP'!H10</f>
        <v>1.9536432399626618</v>
      </c>
      <c r="I10" s="7">
        <f>'OECD Rent'!I10/'OECD HP'!I10</f>
        <v>1.3696750452309452</v>
      </c>
      <c r="J10" s="7">
        <f>'OECD Rent'!J10/'OECD HP'!J10</f>
        <v>1.0939456828120826</v>
      </c>
      <c r="K10" s="7">
        <f>'OECD Rent'!K10/'OECD HP'!K10</f>
        <v>0.64001019180296725</v>
      </c>
    </row>
    <row r="11" spans="1:11">
      <c r="A11" s="5">
        <v>30316</v>
      </c>
      <c r="B11" s="7">
        <f>'OECD Rent'!B11/'OECD HP'!B11</f>
        <v>2.2938459037812318</v>
      </c>
      <c r="C11" s="7">
        <f>'OECD Rent'!C11/'OECD HP'!C11</f>
        <v>2.3851106843890624</v>
      </c>
      <c r="D11" s="7">
        <f>'OECD Rent'!D11/'OECD HP'!D11</f>
        <v>0.59457739515114116</v>
      </c>
      <c r="E11" s="7">
        <f>'OECD Rent'!E11/'OECD HP'!E11</f>
        <v>3.1361959662511421</v>
      </c>
      <c r="F11" s="7">
        <f>'OECD Rent'!F11/'OECD HP'!F11</f>
        <v>1.4334336635858056</v>
      </c>
      <c r="G11" s="7">
        <f>'OECD Rent'!G11/'OECD HP'!G11</f>
        <v>1.7585934509530419</v>
      </c>
      <c r="H11" s="7">
        <f>'OECD Rent'!H11/'OECD HP'!H11</f>
        <v>1.9134040936173671</v>
      </c>
      <c r="I11" s="7">
        <f>'OECD Rent'!I11/'OECD HP'!I11</f>
        <v>1.3979324237479054</v>
      </c>
      <c r="J11" s="7">
        <f>'OECD Rent'!J11/'OECD HP'!J11</f>
        <v>1.0627167811034606</v>
      </c>
      <c r="K11" s="7">
        <f>'OECD Rent'!K11/'OECD HP'!K11</f>
        <v>0.63641080096320679</v>
      </c>
    </row>
    <row r="12" spans="1:11">
      <c r="A12" s="5">
        <v>30406</v>
      </c>
      <c r="B12" s="7">
        <f>'OECD Rent'!B12/'OECD HP'!B12</f>
        <v>2.2993366474821668</v>
      </c>
      <c r="C12" s="7">
        <f>'OECD Rent'!C12/'OECD HP'!C12</f>
        <v>2.2892286844130583</v>
      </c>
      <c r="D12" s="7">
        <f>'OECD Rent'!D12/'OECD HP'!D12</f>
        <v>0.60332609946216731</v>
      </c>
      <c r="E12" s="7">
        <f>'OECD Rent'!E12/'OECD HP'!E12</f>
        <v>2.9911994758580027</v>
      </c>
      <c r="F12" s="7">
        <f>'OECD Rent'!F12/'OECD HP'!F12</f>
        <v>1.4760734028265112</v>
      </c>
      <c r="G12" s="7">
        <f>'OECD Rent'!G12/'OECD HP'!G12</f>
        <v>1.678537925867442</v>
      </c>
      <c r="H12" s="7">
        <f>'OECD Rent'!H12/'OECD HP'!H12</f>
        <v>1.8931001075891689</v>
      </c>
      <c r="I12" s="7">
        <f>'OECD Rent'!I12/'OECD HP'!I12</f>
        <v>1.4241714130549614</v>
      </c>
      <c r="J12" s="7">
        <f>'OECD Rent'!J12/'OECD HP'!J12</f>
        <v>1.0601569564683631</v>
      </c>
      <c r="K12" s="7">
        <f>'OECD Rent'!K12/'OECD HP'!K12</f>
        <v>0.63553834743274296</v>
      </c>
    </row>
    <row r="13" spans="1:11">
      <c r="A13" s="5">
        <v>30497</v>
      </c>
      <c r="B13" s="7">
        <f>'OECD Rent'!B13/'OECD HP'!B13</f>
        <v>2.2793843892880017</v>
      </c>
      <c r="C13" s="7">
        <f>'OECD Rent'!C13/'OECD HP'!C13</f>
        <v>2.3136192494061154</v>
      </c>
      <c r="D13" s="7">
        <f>'OECD Rent'!D13/'OECD HP'!D13</f>
        <v>0.61004620342343974</v>
      </c>
      <c r="E13" s="7">
        <f>'OECD Rent'!E13/'OECD HP'!E13</f>
        <v>2.895162485766869</v>
      </c>
      <c r="F13" s="7">
        <f>'OECD Rent'!F13/'OECD HP'!F13</f>
        <v>1.4958077529336782</v>
      </c>
      <c r="G13" s="7">
        <f>'OECD Rent'!G13/'OECD HP'!G13</f>
        <v>1.6507201005145322</v>
      </c>
      <c r="H13" s="7">
        <f>'OECD Rent'!H13/'OECD HP'!H13</f>
        <v>1.8581106445002811</v>
      </c>
      <c r="I13" s="7">
        <f>'OECD Rent'!I13/'OECD HP'!I13</f>
        <v>1.4569147679540082</v>
      </c>
      <c r="J13" s="7">
        <f>'OECD Rent'!J13/'OECD HP'!J13</f>
        <v>1.0625997167666912</v>
      </c>
      <c r="K13" s="7">
        <f>'OECD Rent'!K13/'OECD HP'!K13</f>
        <v>0.63620467215938548</v>
      </c>
    </row>
    <row r="14" spans="1:11">
      <c r="A14" s="5">
        <v>30589</v>
      </c>
      <c r="B14" s="7">
        <f>'OECD Rent'!B14/'OECD HP'!B14</f>
        <v>2.286955248648455</v>
      </c>
      <c r="C14" s="7">
        <f>'OECD Rent'!C14/'OECD HP'!C14</f>
        <v>2.3397304693388112</v>
      </c>
      <c r="D14" s="7">
        <f>'OECD Rent'!D14/'OECD HP'!D14</f>
        <v>0.61733975131402452</v>
      </c>
      <c r="E14" s="7">
        <f>'OECD Rent'!E14/'OECD HP'!E14</f>
        <v>2.8496168812569369</v>
      </c>
      <c r="F14" s="7">
        <f>'OECD Rent'!F14/'OECD HP'!F14</f>
        <v>1.5200088665259339</v>
      </c>
      <c r="G14" s="7">
        <f>'OECD Rent'!G14/'OECD HP'!G14</f>
        <v>1.6699861720222919</v>
      </c>
      <c r="H14" s="7">
        <f>'OECD Rent'!H14/'OECD HP'!H14</f>
        <v>1.8159613447339431</v>
      </c>
      <c r="I14" s="7">
        <f>'OECD Rent'!I14/'OECD HP'!I14</f>
        <v>1.4862750613007485</v>
      </c>
      <c r="J14" s="7">
        <f>'OECD Rent'!J14/'OECD HP'!J14</f>
        <v>1.0634375430607281</v>
      </c>
      <c r="K14" s="7">
        <f>'OECD Rent'!K14/'OECD HP'!K14</f>
        <v>0.63651997179881215</v>
      </c>
    </row>
    <row r="15" spans="1:11">
      <c r="A15" s="5">
        <v>30681</v>
      </c>
      <c r="B15" s="7">
        <f>'OECD Rent'!B15/'OECD HP'!B15</f>
        <v>2.2201103981332624</v>
      </c>
      <c r="C15" s="7">
        <f>'OECD Rent'!C15/'OECD HP'!C15</f>
        <v>2.3898167074676784</v>
      </c>
      <c r="D15" s="7">
        <f>'OECD Rent'!D15/'OECD HP'!D15</f>
        <v>0.62641524777318813</v>
      </c>
      <c r="E15" s="7">
        <f>'OECD Rent'!E15/'OECD HP'!E15</f>
        <v>2.8453989656009497</v>
      </c>
      <c r="F15" s="7">
        <f>'OECD Rent'!F15/'OECD HP'!F15</f>
        <v>1.5530197832270785</v>
      </c>
      <c r="G15" s="7">
        <f>'OECD Rent'!G15/'OECD HP'!G15</f>
        <v>1.6770948156194576</v>
      </c>
      <c r="H15" s="7">
        <f>'OECD Rent'!H15/'OECD HP'!H15</f>
        <v>1.7766365377524149</v>
      </c>
      <c r="I15" s="7">
        <f>'OECD Rent'!I15/'OECD HP'!I15</f>
        <v>1.5085861617215706</v>
      </c>
      <c r="J15" s="7">
        <f>'OECD Rent'!J15/'OECD HP'!J15</f>
        <v>1.0645056526582866</v>
      </c>
      <c r="K15" s="7">
        <f>'OECD Rent'!K15/'OECD HP'!K15</f>
        <v>0.63858226436124721</v>
      </c>
    </row>
    <row r="16" spans="1:11">
      <c r="A16" s="5">
        <v>30772</v>
      </c>
      <c r="B16" s="7">
        <f>'OECD Rent'!B16/'OECD HP'!B16</f>
        <v>2.2160059360554509</v>
      </c>
      <c r="C16" s="7">
        <f>'OECD Rent'!C16/'OECD HP'!C16</f>
        <v>2.4506117090668305</v>
      </c>
      <c r="D16" s="7">
        <f>'OECD Rent'!D16/'OECD HP'!D16</f>
        <v>0.63710409073822361</v>
      </c>
      <c r="E16" s="7">
        <f>'OECD Rent'!E16/'OECD HP'!E16</f>
        <v>2.8593644377774958</v>
      </c>
      <c r="F16" s="7">
        <f>'OECD Rent'!F16/'OECD HP'!F16</f>
        <v>1.5769970763452235</v>
      </c>
      <c r="G16" s="7">
        <f>'OECD Rent'!G16/'OECD HP'!G16</f>
        <v>1.6785951027583945</v>
      </c>
      <c r="H16" s="7">
        <f>'OECD Rent'!H16/'OECD HP'!H16</f>
        <v>1.8367700582953288</v>
      </c>
      <c r="I16" s="7">
        <f>'OECD Rent'!I16/'OECD HP'!I16</f>
        <v>1.5337680927270534</v>
      </c>
      <c r="J16" s="7">
        <f>'OECD Rent'!J16/'OECD HP'!J16</f>
        <v>1.0659161345874824</v>
      </c>
      <c r="K16" s="7">
        <f>'OECD Rent'!K16/'OECD HP'!K16</f>
        <v>0.63709366228118747</v>
      </c>
    </row>
    <row r="17" spans="1:11">
      <c r="A17" s="5">
        <v>30863</v>
      </c>
      <c r="B17" s="7">
        <f>'OECD Rent'!B17/'OECD HP'!B17</f>
        <v>2.2192491032128845</v>
      </c>
      <c r="C17" s="7">
        <f>'OECD Rent'!C17/'OECD HP'!C17</f>
        <v>2.4505639939099724</v>
      </c>
      <c r="D17" s="7">
        <f>'OECD Rent'!D17/'OECD HP'!D17</f>
        <v>0.64733974379844827</v>
      </c>
      <c r="E17" s="7">
        <f>'OECD Rent'!E17/'OECD HP'!E17</f>
        <v>2.8558470032696039</v>
      </c>
      <c r="F17" s="7">
        <f>'OECD Rent'!F17/'OECD HP'!F17</f>
        <v>1.5991887355811301</v>
      </c>
      <c r="G17" s="7">
        <f>'OECD Rent'!G17/'OECD HP'!G17</f>
        <v>1.6285344470496375</v>
      </c>
      <c r="H17" s="7">
        <f>'OECD Rent'!H17/'OECD HP'!H17</f>
        <v>1.8860842177216874</v>
      </c>
      <c r="I17" s="7">
        <f>'OECD Rent'!I17/'OECD HP'!I17</f>
        <v>1.5481133671075842</v>
      </c>
      <c r="J17" s="7">
        <f>'OECD Rent'!J17/'OECD HP'!J17</f>
        <v>1.0682697399308674</v>
      </c>
      <c r="K17" s="7">
        <f>'OECD Rent'!K17/'OECD HP'!K17</f>
        <v>0.63596027778016262</v>
      </c>
    </row>
    <row r="18" spans="1:11">
      <c r="A18" s="5">
        <v>30955</v>
      </c>
      <c r="B18" s="7">
        <f>'OECD Rent'!B18/'OECD HP'!B18</f>
        <v>2.1318520522672326</v>
      </c>
      <c r="C18" s="7">
        <f>'OECD Rent'!C18/'OECD HP'!C18</f>
        <v>2.461772191853334</v>
      </c>
      <c r="D18" s="7">
        <f>'OECD Rent'!D18/'OECD HP'!D18</f>
        <v>0.6563043035151348</v>
      </c>
      <c r="E18" s="7">
        <f>'OECD Rent'!E18/'OECD HP'!E18</f>
        <v>2.8371886418808234</v>
      </c>
      <c r="F18" s="7">
        <f>'OECD Rent'!F18/'OECD HP'!F18</f>
        <v>1.6144349410098944</v>
      </c>
      <c r="G18" s="7">
        <f>'OECD Rent'!G18/'OECD HP'!G18</f>
        <v>1.6677725076772301</v>
      </c>
      <c r="H18" s="7">
        <f>'OECD Rent'!H18/'OECD HP'!H18</f>
        <v>1.9560094469394098</v>
      </c>
      <c r="I18" s="7">
        <f>'OECD Rent'!I18/'OECD HP'!I18</f>
        <v>1.5490512412864388</v>
      </c>
      <c r="J18" s="7">
        <f>'OECD Rent'!J18/'OECD HP'!J18</f>
        <v>1.0712917782002944</v>
      </c>
      <c r="K18" s="7">
        <f>'OECD Rent'!K18/'OECD HP'!K18</f>
        <v>0.63745687651662764</v>
      </c>
    </row>
    <row r="19" spans="1:11">
      <c r="A19" s="5">
        <v>31047</v>
      </c>
      <c r="B19" s="7">
        <f>'OECD Rent'!B19/'OECD HP'!B19</f>
        <v>2.1790547114690932</v>
      </c>
      <c r="C19" s="7">
        <f>'OECD Rent'!C19/'OECD HP'!C19</f>
        <v>2.4897794182357402</v>
      </c>
      <c r="D19" s="7">
        <f>'OECD Rent'!D19/'OECD HP'!D19</f>
        <v>0.6659920465443645</v>
      </c>
      <c r="E19" s="7">
        <f>'OECD Rent'!E19/'OECD HP'!E19</f>
        <v>2.8109277941199822</v>
      </c>
      <c r="F19" s="7">
        <f>'OECD Rent'!F19/'OECD HP'!F19</f>
        <v>1.6132499841545176</v>
      </c>
      <c r="G19" s="7">
        <f>'OECD Rent'!G19/'OECD HP'!G19</f>
        <v>1.6927372757538488</v>
      </c>
      <c r="H19" s="7">
        <f>'OECD Rent'!H19/'OECD HP'!H19</f>
        <v>2.0426134950997672</v>
      </c>
      <c r="I19" s="7">
        <f>'OECD Rent'!I19/'OECD HP'!I19</f>
        <v>1.5741344876446632</v>
      </c>
      <c r="J19" s="7">
        <f>'OECD Rent'!J19/'OECD HP'!J19</f>
        <v>1.0710075756423205</v>
      </c>
      <c r="K19" s="7">
        <f>'OECD Rent'!K19/'OECD HP'!K19</f>
        <v>0.638409090429927</v>
      </c>
    </row>
    <row r="20" spans="1:11">
      <c r="A20" s="5">
        <v>31137</v>
      </c>
      <c r="B20" s="7">
        <f>'OECD Rent'!B20/'OECD HP'!B20</f>
        <v>2.1377744598596151</v>
      </c>
      <c r="C20" s="7">
        <f>'OECD Rent'!C20/'OECD HP'!C20</f>
        <v>2.5070601485056918</v>
      </c>
      <c r="D20" s="7">
        <f>'OECD Rent'!D20/'OECD HP'!D20</f>
        <v>0.67266657188794066</v>
      </c>
      <c r="E20" s="7">
        <f>'OECD Rent'!E20/'OECD HP'!E20</f>
        <v>2.7788552722172417</v>
      </c>
      <c r="F20" s="7">
        <f>'OECD Rent'!F20/'OECD HP'!F20</f>
        <v>1.6104582400782368</v>
      </c>
      <c r="G20" s="7">
        <f>'OECD Rent'!G20/'OECD HP'!G20</f>
        <v>1.7075407761750974</v>
      </c>
      <c r="H20" s="7">
        <f>'OECD Rent'!H20/'OECD HP'!H20</f>
        <v>2.0348861515726906</v>
      </c>
      <c r="I20" s="7">
        <f>'OECD Rent'!I20/'OECD HP'!I20</f>
        <v>1.594606539817546</v>
      </c>
      <c r="J20" s="7">
        <f>'OECD Rent'!J20/'OECD HP'!J20</f>
        <v>1.0741648343017272</v>
      </c>
      <c r="K20" s="7">
        <f>'OECD Rent'!K20/'OECD HP'!K20</f>
        <v>0.64006218554444916</v>
      </c>
    </row>
    <row r="21" spans="1:11">
      <c r="A21" s="5">
        <v>31228</v>
      </c>
      <c r="B21" s="7">
        <f>'OECD Rent'!B21/'OECD HP'!B21</f>
        <v>2.1595375413128655</v>
      </c>
      <c r="C21" s="7">
        <f>'OECD Rent'!C21/'OECD HP'!C21</f>
        <v>2.4606634327045862</v>
      </c>
      <c r="D21" s="7">
        <f>'OECD Rent'!D21/'OECD HP'!D21</f>
        <v>0.67830963137038069</v>
      </c>
      <c r="E21" s="7">
        <f>'OECD Rent'!E21/'OECD HP'!E21</f>
        <v>2.7590086647034742</v>
      </c>
      <c r="F21" s="7">
        <f>'OECD Rent'!F21/'OECD HP'!F21</f>
        <v>1.6092251324256091</v>
      </c>
      <c r="G21" s="7">
        <f>'OECD Rent'!G21/'OECD HP'!G21</f>
        <v>1.7552903843122383</v>
      </c>
      <c r="H21" s="7">
        <f>'OECD Rent'!H21/'OECD HP'!H21</f>
        <v>2.0973234228573219</v>
      </c>
      <c r="I21" s="7">
        <f>'OECD Rent'!I21/'OECD HP'!I21</f>
        <v>1.5980872353217761</v>
      </c>
      <c r="J21" s="7">
        <f>'OECD Rent'!J21/'OECD HP'!J21</f>
        <v>1.0764707186212057</v>
      </c>
      <c r="K21" s="7">
        <f>'OECD Rent'!K21/'OECD HP'!K21</f>
        <v>0.64135034104150523</v>
      </c>
    </row>
    <row r="22" spans="1:11">
      <c r="A22" s="5">
        <v>31320</v>
      </c>
      <c r="B22" s="7">
        <f>'OECD Rent'!B22/'OECD HP'!B22</f>
        <v>2.1420769413236997</v>
      </c>
      <c r="C22" s="7">
        <f>'OECD Rent'!C22/'OECD HP'!C22</f>
        <v>2.4145375433473779</v>
      </c>
      <c r="D22" s="7">
        <f>'OECD Rent'!D22/'OECD HP'!D22</f>
        <v>0.68227009716006082</v>
      </c>
      <c r="E22" s="7">
        <f>'OECD Rent'!E22/'OECD HP'!E22</f>
        <v>2.7399601538566549</v>
      </c>
      <c r="F22" s="7">
        <f>'OECD Rent'!F22/'OECD HP'!F22</f>
        <v>1.6084970553658158</v>
      </c>
      <c r="G22" s="7">
        <f>'OECD Rent'!G22/'OECD HP'!G22</f>
        <v>1.7628536449924288</v>
      </c>
      <c r="H22" s="7">
        <f>'OECD Rent'!H22/'OECD HP'!H22</f>
        <v>2.0874440676895563</v>
      </c>
      <c r="I22" s="7">
        <f>'OECD Rent'!I22/'OECD HP'!I22</f>
        <v>1.5820004204390241</v>
      </c>
      <c r="J22" s="7">
        <f>'OECD Rent'!J22/'OECD HP'!J22</f>
        <v>1.0749975880242275</v>
      </c>
      <c r="K22" s="7">
        <f>'OECD Rent'!K22/'OECD HP'!K22</f>
        <v>0.6419258503363876</v>
      </c>
    </row>
    <row r="23" spans="1:11">
      <c r="A23" s="5">
        <v>31412</v>
      </c>
      <c r="B23" s="7">
        <f>'OECD Rent'!B23/'OECD HP'!B23</f>
        <v>2.1685850180398325</v>
      </c>
      <c r="C23" s="7">
        <f>'OECD Rent'!C23/'OECD HP'!C23</f>
        <v>2.3752341237273544</v>
      </c>
      <c r="D23" s="7">
        <f>'OECD Rent'!D23/'OECD HP'!D23</f>
        <v>0.68380748091024512</v>
      </c>
      <c r="E23" s="7">
        <f>'OECD Rent'!E23/'OECD HP'!E23</f>
        <v>2.7346128527147182</v>
      </c>
      <c r="F23" s="7">
        <f>'OECD Rent'!F23/'OECD HP'!F23</f>
        <v>1.6015337483066878</v>
      </c>
      <c r="G23" s="7">
        <f>'OECD Rent'!G23/'OECD HP'!G23</f>
        <v>1.6932726226737307</v>
      </c>
      <c r="H23" s="7">
        <f>'OECD Rent'!H23/'OECD HP'!H23</f>
        <v>2.0482738095296642</v>
      </c>
      <c r="I23" s="7">
        <f>'OECD Rent'!I23/'OECD HP'!I23</f>
        <v>1.6099923805372334</v>
      </c>
      <c r="J23" s="7">
        <f>'OECD Rent'!J23/'OECD HP'!J23</f>
        <v>1.0755134999011693</v>
      </c>
      <c r="K23" s="7">
        <f>'OECD Rent'!K23/'OECD HP'!K23</f>
        <v>0.64369987383161198</v>
      </c>
    </row>
    <row r="24" spans="1:11">
      <c r="A24" s="5">
        <v>31502</v>
      </c>
      <c r="B24" s="7">
        <f>'OECD Rent'!B24/'OECD HP'!B24</f>
        <v>2.1929112824727395</v>
      </c>
      <c r="C24" s="7">
        <f>'OECD Rent'!C24/'OECD HP'!C24</f>
        <v>2.3291708312790647</v>
      </c>
      <c r="D24" s="7">
        <f>'OECD Rent'!D24/'OECD HP'!D24</f>
        <v>0.68467502988119455</v>
      </c>
      <c r="E24" s="7">
        <f>'OECD Rent'!E24/'OECD HP'!E24</f>
        <v>2.7828214064870331</v>
      </c>
      <c r="F24" s="7">
        <f>'OECD Rent'!F24/'OECD HP'!F24</f>
        <v>1.5945859109516058</v>
      </c>
      <c r="G24" s="7">
        <f>'OECD Rent'!G24/'OECD HP'!G24</f>
        <v>1.6723782398407896</v>
      </c>
      <c r="H24" s="7">
        <f>'OECD Rent'!H24/'OECD HP'!H24</f>
        <v>2.0571649841866519</v>
      </c>
      <c r="I24" s="7">
        <f>'OECD Rent'!I24/'OECD HP'!I24</f>
        <v>1.5904557135274235</v>
      </c>
      <c r="J24" s="7">
        <f>'OECD Rent'!J24/'OECD HP'!J24</f>
        <v>1.0715474315039992</v>
      </c>
      <c r="K24" s="7">
        <f>'OECD Rent'!K24/'OECD HP'!K24</f>
        <v>0.64328859468689736</v>
      </c>
    </row>
    <row r="25" spans="1:11">
      <c r="A25" s="5">
        <v>31593</v>
      </c>
      <c r="B25" s="7">
        <f>'OECD Rent'!B25/'OECD HP'!B25</f>
        <v>2.1867522638862988</v>
      </c>
      <c r="C25" s="7">
        <f>'OECD Rent'!C25/'OECD HP'!C25</f>
        <v>2.2077285940118583</v>
      </c>
      <c r="D25" s="7">
        <f>'OECD Rent'!D25/'OECD HP'!D25</f>
        <v>0.68627112598178752</v>
      </c>
      <c r="E25" s="7">
        <f>'OECD Rent'!E25/'OECD HP'!E25</f>
        <v>2.7057207308787588</v>
      </c>
      <c r="F25" s="7">
        <f>'OECD Rent'!F25/'OECD HP'!F25</f>
        <v>1.5854173622255292</v>
      </c>
      <c r="G25" s="7">
        <f>'OECD Rent'!G25/'OECD HP'!G25</f>
        <v>1.6184860875548459</v>
      </c>
      <c r="H25" s="7">
        <f>'OECD Rent'!H25/'OECD HP'!H25</f>
        <v>2.0848543832545237</v>
      </c>
      <c r="I25" s="7">
        <f>'OECD Rent'!I25/'OECD HP'!I25</f>
        <v>1.5717161963717055</v>
      </c>
      <c r="J25" s="7">
        <f>'OECD Rent'!J25/'OECD HP'!J25</f>
        <v>1.0672670910991806</v>
      </c>
      <c r="K25" s="7">
        <f>'OECD Rent'!K25/'OECD HP'!K25</f>
        <v>0.64218027065212357</v>
      </c>
    </row>
    <row r="26" spans="1:11">
      <c r="A26" s="5">
        <v>31685</v>
      </c>
      <c r="B26" s="7">
        <f>'OECD Rent'!B26/'OECD HP'!B26</f>
        <v>2.2238113588156065</v>
      </c>
      <c r="C26" s="7">
        <f>'OECD Rent'!C26/'OECD HP'!C26</f>
        <v>2.1427006170759988</v>
      </c>
      <c r="D26" s="7">
        <f>'OECD Rent'!D26/'OECD HP'!D26</f>
        <v>0.69067982609542777</v>
      </c>
      <c r="E26" s="7">
        <f>'OECD Rent'!E26/'OECD HP'!E26</f>
        <v>2.5258367326880129</v>
      </c>
      <c r="F26" s="7">
        <f>'OECD Rent'!F26/'OECD HP'!F26</f>
        <v>1.5698877985055348</v>
      </c>
      <c r="G26" s="7">
        <f>'OECD Rent'!G26/'OECD HP'!G26</f>
        <v>1.570535476596177</v>
      </c>
      <c r="H26" s="7">
        <f>'OECD Rent'!H26/'OECD HP'!H26</f>
        <v>2.0927674798019318</v>
      </c>
      <c r="I26" s="7">
        <f>'OECD Rent'!I26/'OECD HP'!I26</f>
        <v>1.5708053783895086</v>
      </c>
      <c r="J26" s="7">
        <f>'OECD Rent'!J26/'OECD HP'!J26</f>
        <v>1.0606245901076761</v>
      </c>
      <c r="K26" s="7">
        <f>'OECD Rent'!K26/'OECD HP'!K26</f>
        <v>0.64190563174223569</v>
      </c>
    </row>
    <row r="27" spans="1:11">
      <c r="A27" s="5">
        <v>31777</v>
      </c>
      <c r="B27" s="7">
        <f>'OECD Rent'!B27/'OECD HP'!B27</f>
        <v>2.2730068948940887</v>
      </c>
      <c r="C27" s="7">
        <f>'OECD Rent'!C27/'OECD HP'!C27</f>
        <v>2.062056459326981</v>
      </c>
      <c r="D27" s="7">
        <f>'OECD Rent'!D27/'OECD HP'!D27</f>
        <v>0.69588297577216307</v>
      </c>
      <c r="E27" s="7">
        <f>'OECD Rent'!E27/'OECD HP'!E27</f>
        <v>2.3134930890141141</v>
      </c>
      <c r="F27" s="7">
        <f>'OECD Rent'!F27/'OECD HP'!F27</f>
        <v>1.5517072411620982</v>
      </c>
      <c r="G27" s="7">
        <f>'OECD Rent'!G27/'OECD HP'!G27</f>
        <v>1.5843057848517494</v>
      </c>
      <c r="H27" s="7">
        <f>'OECD Rent'!H27/'OECD HP'!H27</f>
        <v>2.1519135570947689</v>
      </c>
      <c r="I27" s="7">
        <f>'OECD Rent'!I27/'OECD HP'!I27</f>
        <v>1.522699366813302</v>
      </c>
      <c r="J27" s="7">
        <f>'OECD Rent'!J27/'OECD HP'!J27</f>
        <v>1.0531511583223947</v>
      </c>
      <c r="K27" s="7">
        <f>'OECD Rent'!K27/'OECD HP'!K27</f>
        <v>0.63627959864338757</v>
      </c>
    </row>
    <row r="28" spans="1:11">
      <c r="A28" s="5">
        <v>31867</v>
      </c>
      <c r="B28" s="7">
        <f>'OECD Rent'!B28/'OECD HP'!B28</f>
        <v>2.2977750229621519</v>
      </c>
      <c r="C28" s="7">
        <f>'OECD Rent'!C28/'OECD HP'!C28</f>
        <v>1.9692469164485085</v>
      </c>
      <c r="D28" s="7">
        <f>'OECD Rent'!D28/'OECD HP'!D28</f>
        <v>0.70148068695557464</v>
      </c>
      <c r="E28" s="7">
        <f>'OECD Rent'!E28/'OECD HP'!E28</f>
        <v>2.0948669360345757</v>
      </c>
      <c r="F28" s="7">
        <f>'OECD Rent'!F28/'OECD HP'!F28</f>
        <v>1.5340837801111742</v>
      </c>
      <c r="G28" s="7">
        <f>'OECD Rent'!G28/'OECD HP'!G28</f>
        <v>1.5636728784272773</v>
      </c>
      <c r="H28" s="7">
        <f>'OECD Rent'!H28/'OECD HP'!H28</f>
        <v>2.3753324841041161</v>
      </c>
      <c r="I28" s="7">
        <f>'OECD Rent'!I28/'OECD HP'!I28</f>
        <v>1.5013022574636177</v>
      </c>
      <c r="J28" s="7">
        <f>'OECD Rent'!J28/'OECD HP'!J28</f>
        <v>1.0465632259001014</v>
      </c>
      <c r="K28" s="7">
        <f>'OECD Rent'!K28/'OECD HP'!K28</f>
        <v>0.63100478280233097</v>
      </c>
    </row>
    <row r="29" spans="1:11">
      <c r="A29" s="5">
        <v>31958</v>
      </c>
      <c r="B29" s="7">
        <f>'OECD Rent'!B29/'OECD HP'!B29</f>
        <v>2.3128767540836712</v>
      </c>
      <c r="C29" s="7">
        <f>'OECD Rent'!C29/'OECD HP'!C29</f>
        <v>1.9723759273322443</v>
      </c>
      <c r="D29" s="7">
        <f>'OECD Rent'!D29/'OECD HP'!D29</f>
        <v>0.70706055518890232</v>
      </c>
      <c r="E29" s="7">
        <f>'OECD Rent'!E29/'OECD HP'!E29</f>
        <v>1.9875672747843254</v>
      </c>
      <c r="F29" s="7">
        <f>'OECD Rent'!F29/'OECD HP'!F29</f>
        <v>1.5231792539573308</v>
      </c>
      <c r="G29" s="7">
        <f>'OECD Rent'!G29/'OECD HP'!G29</f>
        <v>1.5006843658212263</v>
      </c>
      <c r="H29" s="7">
        <f>'OECD Rent'!H29/'OECD HP'!H29</f>
        <v>2.4279133549415661</v>
      </c>
      <c r="I29" s="7">
        <f>'OECD Rent'!I29/'OECD HP'!I29</f>
        <v>1.4864645355073725</v>
      </c>
      <c r="J29" s="7">
        <f>'OECD Rent'!J29/'OECD HP'!J29</f>
        <v>1.0449146866936525</v>
      </c>
      <c r="K29" s="7">
        <f>'OECD Rent'!K29/'OECD HP'!K29</f>
        <v>0.61925079306686637</v>
      </c>
    </row>
    <row r="30" spans="1:11">
      <c r="A30" s="5">
        <v>32050</v>
      </c>
      <c r="B30" s="7">
        <f>'OECD Rent'!B30/'OECD HP'!B30</f>
        <v>2.3372880236362765</v>
      </c>
      <c r="C30" s="7">
        <f>'OECD Rent'!C30/'OECD HP'!C30</f>
        <v>1.941905825772926</v>
      </c>
      <c r="D30" s="7">
        <f>'OECD Rent'!D30/'OECD HP'!D30</f>
        <v>0.7084580693073379</v>
      </c>
      <c r="E30" s="7">
        <f>'OECD Rent'!E30/'OECD HP'!E30</f>
        <v>1.8634815505757507</v>
      </c>
      <c r="F30" s="7">
        <f>'OECD Rent'!F30/'OECD HP'!F30</f>
        <v>1.5092345798305384</v>
      </c>
      <c r="G30" s="7">
        <f>'OECD Rent'!G30/'OECD HP'!G30</f>
        <v>1.4774290515345554</v>
      </c>
      <c r="H30" s="7">
        <f>'OECD Rent'!H30/'OECD HP'!H30</f>
        <v>2.3477805838660681</v>
      </c>
      <c r="I30" s="7">
        <f>'OECD Rent'!I30/'OECD HP'!I30</f>
        <v>1.4760003336355287</v>
      </c>
      <c r="J30" s="7">
        <f>'OECD Rent'!J30/'OECD HP'!J30</f>
        <v>1.0443338569111018</v>
      </c>
      <c r="K30" s="7">
        <f>'OECD Rent'!K30/'OECD HP'!K30</f>
        <v>0.60722140474817421</v>
      </c>
    </row>
    <row r="31" spans="1:11">
      <c r="A31" s="5">
        <v>32142</v>
      </c>
      <c r="B31" s="7">
        <f>'OECD Rent'!B31/'OECD HP'!B31</f>
        <v>2.309276663051361</v>
      </c>
      <c r="C31" s="7">
        <f>'OECD Rent'!C31/'OECD HP'!C31</f>
        <v>1.9009658688188091</v>
      </c>
      <c r="D31" s="7">
        <f>'OECD Rent'!D31/'OECD HP'!D31</f>
        <v>0.70771186369890215</v>
      </c>
      <c r="E31" s="7">
        <f>'OECD Rent'!E31/'OECD HP'!E31</f>
        <v>1.7640331490439838</v>
      </c>
      <c r="F31" s="7">
        <f>'OECD Rent'!F31/'OECD HP'!F31</f>
        <v>1.4967254793138944</v>
      </c>
      <c r="G31" s="7">
        <f>'OECD Rent'!G31/'OECD HP'!G31</f>
        <v>1.4193555859232727</v>
      </c>
      <c r="H31" s="7">
        <f>'OECD Rent'!H31/'OECD HP'!H31</f>
        <v>2.232422404778605</v>
      </c>
      <c r="I31" s="7">
        <f>'OECD Rent'!I31/'OECD HP'!I31</f>
        <v>1.4441351756299841</v>
      </c>
      <c r="J31" s="7">
        <f>'OECD Rent'!J31/'OECD HP'!J31</f>
        <v>1.047543843610347</v>
      </c>
      <c r="K31" s="7">
        <f>'OECD Rent'!K31/'OECD HP'!K31</f>
        <v>0.60427399847560825</v>
      </c>
    </row>
    <row r="32" spans="1:11">
      <c r="A32" s="5">
        <v>32233</v>
      </c>
      <c r="B32" s="7">
        <f>'OECD Rent'!B32/'OECD HP'!B32</f>
        <v>2.2793855283612325</v>
      </c>
      <c r="C32" s="7">
        <f>'OECD Rent'!C32/'OECD HP'!C32</f>
        <v>1.8052378516510856</v>
      </c>
      <c r="D32" s="7">
        <f>'OECD Rent'!D32/'OECD HP'!D32</f>
        <v>0.70741880580702321</v>
      </c>
      <c r="E32" s="7">
        <f>'OECD Rent'!E32/'OECD HP'!E32</f>
        <v>1.712372531382337</v>
      </c>
      <c r="F32" s="7">
        <f>'OECD Rent'!F32/'OECD HP'!F32</f>
        <v>1.4821105198859554</v>
      </c>
      <c r="G32" s="7">
        <f>'OECD Rent'!G32/'OECD HP'!G32</f>
        <v>1.3661054706481894</v>
      </c>
      <c r="H32" s="7">
        <f>'OECD Rent'!H32/'OECD HP'!H32</f>
        <v>2.1468542914720059</v>
      </c>
      <c r="I32" s="7">
        <f>'OECD Rent'!I32/'OECD HP'!I32</f>
        <v>1.4001579506231965</v>
      </c>
      <c r="J32" s="7">
        <f>'OECD Rent'!J32/'OECD HP'!J32</f>
        <v>1.0470171600981277</v>
      </c>
      <c r="K32" s="7">
        <f>'OECD Rent'!K32/'OECD HP'!K32</f>
        <v>0.60166928912288753</v>
      </c>
    </row>
    <row r="33" spans="1:11">
      <c r="A33" s="5">
        <v>32324</v>
      </c>
      <c r="B33" s="7">
        <f>'OECD Rent'!B33/'OECD HP'!B33</f>
        <v>2.2029224535022012</v>
      </c>
      <c r="C33" s="7">
        <f>'OECD Rent'!C33/'OECD HP'!C33</f>
        <v>1.7412928942456025</v>
      </c>
      <c r="D33" s="7">
        <f>'OECD Rent'!D33/'OECD HP'!D33</f>
        <v>0.70754287995468212</v>
      </c>
      <c r="E33" s="7">
        <f>'OECD Rent'!E33/'OECD HP'!E33</f>
        <v>1.6273315677291313</v>
      </c>
      <c r="F33" s="7">
        <f>'OECD Rent'!F33/'OECD HP'!F33</f>
        <v>1.4692169047016819</v>
      </c>
      <c r="G33" s="7">
        <f>'OECD Rent'!G33/'OECD HP'!G33</f>
        <v>1.3123812922933888</v>
      </c>
      <c r="H33" s="7">
        <f>'OECD Rent'!H33/'OECD HP'!H33</f>
        <v>2.157001888423022</v>
      </c>
      <c r="I33" s="7">
        <f>'OECD Rent'!I33/'OECD HP'!I33</f>
        <v>1.3623711613347043</v>
      </c>
      <c r="J33" s="7">
        <f>'OECD Rent'!J33/'OECD HP'!J33</f>
        <v>1.0378315568318477</v>
      </c>
      <c r="K33" s="7">
        <f>'OECD Rent'!K33/'OECD HP'!K33</f>
        <v>0.59904832078075609</v>
      </c>
    </row>
    <row r="34" spans="1:11">
      <c r="A34" s="5">
        <v>32416</v>
      </c>
      <c r="B34" s="7">
        <f>'OECD Rent'!B34/'OECD HP'!B34</f>
        <v>2.0573943476769192</v>
      </c>
      <c r="C34" s="7">
        <f>'OECD Rent'!C34/'OECD HP'!C34</f>
        <v>1.7060813791335365</v>
      </c>
      <c r="D34" s="7">
        <f>'OECD Rent'!D34/'OECD HP'!D34</f>
        <v>0.7098018626255449</v>
      </c>
      <c r="E34" s="7">
        <f>'OECD Rent'!E34/'OECD HP'!E34</f>
        <v>1.5910183616063667</v>
      </c>
      <c r="F34" s="7">
        <f>'OECD Rent'!F34/'OECD HP'!F34</f>
        <v>1.4578729471446887</v>
      </c>
      <c r="G34" s="7">
        <f>'OECD Rent'!G34/'OECD HP'!G34</f>
        <v>1.2031761619538568</v>
      </c>
      <c r="H34" s="7">
        <f>'OECD Rent'!H34/'OECD HP'!H34</f>
        <v>2.0227602857211764</v>
      </c>
      <c r="I34" s="7">
        <f>'OECD Rent'!I34/'OECD HP'!I34</f>
        <v>1.3229922851178304</v>
      </c>
      <c r="J34" s="7">
        <f>'OECD Rent'!J34/'OECD HP'!J34</f>
        <v>1.0403730266429945</v>
      </c>
      <c r="K34" s="7">
        <f>'OECD Rent'!K34/'OECD HP'!K34</f>
        <v>0.59495922852705652</v>
      </c>
    </row>
    <row r="35" spans="1:11">
      <c r="A35" s="5">
        <v>32508</v>
      </c>
      <c r="B35" s="7">
        <f>'OECD Rent'!B35/'OECD HP'!B35</f>
        <v>1.9296506105610673</v>
      </c>
      <c r="C35" s="7">
        <f>'OECD Rent'!C35/'OECD HP'!C35</f>
        <v>1.6427449169643946</v>
      </c>
      <c r="D35" s="7">
        <f>'OECD Rent'!D35/'OECD HP'!D35</f>
        <v>0.7129830758338912</v>
      </c>
      <c r="E35" s="7">
        <f>'OECD Rent'!E35/'OECD HP'!E35</f>
        <v>1.537243821003806</v>
      </c>
      <c r="F35" s="7">
        <f>'OECD Rent'!F35/'OECD HP'!F35</f>
        <v>1.4477189417869145</v>
      </c>
      <c r="G35" s="7">
        <f>'OECD Rent'!G35/'OECD HP'!G35</f>
        <v>1.1563041498717688</v>
      </c>
      <c r="H35" s="7">
        <f>'OECD Rent'!H35/'OECD HP'!H35</f>
        <v>2.1244463749330915</v>
      </c>
      <c r="I35" s="7">
        <f>'OECD Rent'!I35/'OECD HP'!I35</f>
        <v>1.3038787495372104</v>
      </c>
      <c r="J35" s="7">
        <f>'OECD Rent'!J35/'OECD HP'!J35</f>
        <v>1.0377536214295846</v>
      </c>
      <c r="K35" s="7">
        <f>'OECD Rent'!K35/'OECD HP'!K35</f>
        <v>0.59155925873421467</v>
      </c>
    </row>
    <row r="36" spans="1:11">
      <c r="A36" s="5">
        <v>32598</v>
      </c>
      <c r="B36" s="7">
        <f>'OECD Rent'!B36/'OECD HP'!B36</f>
        <v>1.8280501074787998</v>
      </c>
      <c r="C36" s="7">
        <f>'OECD Rent'!C36/'OECD HP'!C36</f>
        <v>1.5507858413923907</v>
      </c>
      <c r="D36" s="7">
        <f>'OECD Rent'!D36/'OECD HP'!D36</f>
        <v>0.71281131496032746</v>
      </c>
      <c r="E36" s="7">
        <f>'OECD Rent'!E36/'OECD HP'!E36</f>
        <v>1.4812673838691186</v>
      </c>
      <c r="F36" s="7">
        <f>'OECD Rent'!F36/'OECD HP'!F36</f>
        <v>1.4346636352055251</v>
      </c>
      <c r="G36" s="7">
        <f>'OECD Rent'!G36/'OECD HP'!G36</f>
        <v>1.1375892055628904</v>
      </c>
      <c r="H36" s="7">
        <f>'OECD Rent'!H36/'OECD HP'!H36</f>
        <v>2.1308324693891483</v>
      </c>
      <c r="I36" s="7">
        <f>'OECD Rent'!I36/'OECD HP'!I36</f>
        <v>1.2557591772528207</v>
      </c>
      <c r="J36" s="7">
        <f>'OECD Rent'!J36/'OECD HP'!J36</f>
        <v>1.0378741035979848</v>
      </c>
      <c r="K36" s="7">
        <f>'OECD Rent'!K36/'OECD HP'!K36</f>
        <v>0.58528784654872557</v>
      </c>
    </row>
    <row r="37" spans="1:11">
      <c r="A37" s="5">
        <v>32689</v>
      </c>
      <c r="B37" s="7">
        <f>'OECD Rent'!B37/'OECD HP'!B37</f>
        <v>1.8220219046335788</v>
      </c>
      <c r="C37" s="7">
        <f>'OECD Rent'!C37/'OECD HP'!C37</f>
        <v>1.6719447628648696</v>
      </c>
      <c r="D37" s="7">
        <f>'OECD Rent'!D37/'OECD HP'!D37</f>
        <v>0.71435040502681768</v>
      </c>
      <c r="E37" s="7">
        <f>'OECD Rent'!E37/'OECD HP'!E37</f>
        <v>1.4385374611071915</v>
      </c>
      <c r="F37" s="7">
        <f>'OECD Rent'!F37/'OECD HP'!F37</f>
        <v>1.4233742835300889</v>
      </c>
      <c r="G37" s="7">
        <f>'OECD Rent'!G37/'OECD HP'!G37</f>
        <v>1.1289860185524785</v>
      </c>
      <c r="H37" s="7">
        <f>'OECD Rent'!H37/'OECD HP'!H37</f>
        <v>2.0713648443692696</v>
      </c>
      <c r="I37" s="7">
        <f>'OECD Rent'!I37/'OECD HP'!I37</f>
        <v>1.2213405937622184</v>
      </c>
      <c r="J37" s="7">
        <f>'OECD Rent'!J37/'OECD HP'!J37</f>
        <v>1.0361532455725138</v>
      </c>
      <c r="K37" s="7">
        <f>'OECD Rent'!K37/'OECD HP'!K37</f>
        <v>0.57777175227596378</v>
      </c>
    </row>
    <row r="38" spans="1:11">
      <c r="A38" s="5">
        <v>32781</v>
      </c>
      <c r="B38" s="7">
        <f>'OECD Rent'!B38/'OECD HP'!B38</f>
        <v>1.8489623681679452</v>
      </c>
      <c r="C38" s="7">
        <f>'OECD Rent'!C38/'OECD HP'!C38</f>
        <v>1.6136346782659574</v>
      </c>
      <c r="D38" s="7">
        <f>'OECD Rent'!D38/'OECD HP'!D38</f>
        <v>0.70818992089501942</v>
      </c>
      <c r="E38" s="7">
        <f>'OECD Rent'!E38/'OECD HP'!E38</f>
        <v>1.4067337395762789</v>
      </c>
      <c r="F38" s="7">
        <f>'OECD Rent'!F38/'OECD HP'!F38</f>
        <v>1.4160172145451473</v>
      </c>
      <c r="G38" s="7">
        <f>'OECD Rent'!G38/'OECD HP'!G38</f>
        <v>1.1344344175968573</v>
      </c>
      <c r="H38" s="7">
        <f>'OECD Rent'!H38/'OECD HP'!H38</f>
        <v>2.152706731987529</v>
      </c>
      <c r="I38" s="7">
        <f>'OECD Rent'!I38/'OECD HP'!I38</f>
        <v>1.2047034472948484</v>
      </c>
      <c r="J38" s="7">
        <f>'OECD Rent'!J38/'OECD HP'!J38</f>
        <v>1.0299678782168957</v>
      </c>
      <c r="K38" s="7">
        <f>'OECD Rent'!K38/'OECD HP'!K38</f>
        <v>0.56831232243518903</v>
      </c>
    </row>
    <row r="39" spans="1:11">
      <c r="A39" s="5">
        <v>32873</v>
      </c>
      <c r="B39" s="7">
        <f>'OECD Rent'!B39/'OECD HP'!B39</f>
        <v>1.8893718083228692</v>
      </c>
      <c r="C39" s="7">
        <f>'OECD Rent'!C39/'OECD HP'!C39</f>
        <v>1.5710548166575089</v>
      </c>
      <c r="D39" s="7">
        <f>'OECD Rent'!D39/'OECD HP'!D39</f>
        <v>0.69710324993595985</v>
      </c>
      <c r="E39" s="7">
        <f>'OECD Rent'!E39/'OECD HP'!E39</f>
        <v>1.3778844540468871</v>
      </c>
      <c r="F39" s="7">
        <f>'OECD Rent'!F39/'OECD HP'!F39</f>
        <v>1.4050726915064955</v>
      </c>
      <c r="G39" s="7">
        <f>'OECD Rent'!G39/'OECD HP'!G39</f>
        <v>1.1788292803726292</v>
      </c>
      <c r="H39" s="7">
        <f>'OECD Rent'!H39/'OECD HP'!H39</f>
        <v>2.1020084967824286</v>
      </c>
      <c r="I39" s="7">
        <f>'OECD Rent'!I39/'OECD HP'!I39</f>
        <v>1.2134133122954123</v>
      </c>
      <c r="J39" s="7">
        <f>'OECD Rent'!J39/'OECD HP'!J39</f>
        <v>1.0309548847187711</v>
      </c>
      <c r="K39" s="7">
        <f>'OECD Rent'!K39/'OECD HP'!K39</f>
        <v>0.55075050209573473</v>
      </c>
    </row>
    <row r="40" spans="1:11">
      <c r="A40" s="5">
        <v>32963</v>
      </c>
      <c r="B40" s="7">
        <f>'OECD Rent'!B40/'OECD HP'!B40</f>
        <v>1.9024903220811678</v>
      </c>
      <c r="C40" s="7">
        <f>'OECD Rent'!C40/'OECD HP'!C40</f>
        <v>1.6488321132330779</v>
      </c>
      <c r="D40" s="7">
        <f>'OECD Rent'!D40/'OECD HP'!D40</f>
        <v>0.68628844422155988</v>
      </c>
      <c r="E40" s="7">
        <f>'OECD Rent'!E40/'OECD HP'!E40</f>
        <v>1.3387344824288825</v>
      </c>
      <c r="F40" s="7">
        <f>'OECD Rent'!F40/'OECD HP'!F40</f>
        <v>1.3980933054317255</v>
      </c>
      <c r="G40" s="7">
        <f>'OECD Rent'!G40/'OECD HP'!G40</f>
        <v>1.2182977098741365</v>
      </c>
      <c r="H40" s="7">
        <f>'OECD Rent'!H40/'OECD HP'!H40</f>
        <v>2.1484335663034284</v>
      </c>
      <c r="I40" s="7">
        <f>'OECD Rent'!I40/'OECD HP'!I40</f>
        <v>1.2101469184425722</v>
      </c>
      <c r="J40" s="7">
        <f>'OECD Rent'!J40/'OECD HP'!J40</f>
        <v>1.0378611722959818</v>
      </c>
      <c r="K40" s="7">
        <f>'OECD Rent'!K40/'OECD HP'!K40</f>
        <v>0.5344499775097995</v>
      </c>
    </row>
    <row r="41" spans="1:11">
      <c r="A41" s="5">
        <v>33054</v>
      </c>
      <c r="B41" s="7">
        <f>'OECD Rent'!B41/'OECD HP'!B41</f>
        <v>1.9043049735454942</v>
      </c>
      <c r="C41" s="7">
        <f>'OECD Rent'!C41/'OECD HP'!C41</f>
        <v>1.7428232849527765</v>
      </c>
      <c r="D41" s="7">
        <f>'OECD Rent'!D41/'OECD HP'!D41</f>
        <v>0.67817711950432169</v>
      </c>
      <c r="E41" s="7">
        <f>'OECD Rent'!E41/'OECD HP'!E41</f>
        <v>1.3363081970328448</v>
      </c>
      <c r="F41" s="7">
        <f>'OECD Rent'!F41/'OECD HP'!F41</f>
        <v>1.3872522450434481</v>
      </c>
      <c r="G41" s="7">
        <f>'OECD Rent'!G41/'OECD HP'!G41</f>
        <v>1.279730217243453</v>
      </c>
      <c r="H41" s="7">
        <f>'OECD Rent'!H41/'OECD HP'!H41</f>
        <v>2.2096388542100858</v>
      </c>
      <c r="I41" s="7">
        <f>'OECD Rent'!I41/'OECD HP'!I41</f>
        <v>1.2467645911380034</v>
      </c>
      <c r="J41" s="7">
        <f>'OECD Rent'!J41/'OECD HP'!J41</f>
        <v>1.0487836449850576</v>
      </c>
      <c r="K41" s="7">
        <f>'OECD Rent'!K41/'OECD HP'!K41</f>
        <v>0.51907395532811873</v>
      </c>
    </row>
    <row r="42" spans="1:11">
      <c r="A42" s="5">
        <v>33146</v>
      </c>
      <c r="B42" s="7">
        <f>'OECD Rent'!B42/'OECD HP'!B42</f>
        <v>1.939877268963214</v>
      </c>
      <c r="C42" s="7">
        <f>'OECD Rent'!C42/'OECD HP'!C42</f>
        <v>1.7091857984218122</v>
      </c>
      <c r="D42" s="7">
        <f>'OECD Rent'!D42/'OECD HP'!D42</f>
        <v>0.6751242415921398</v>
      </c>
      <c r="E42" s="7">
        <f>'OECD Rent'!E42/'OECD HP'!E42</f>
        <v>1.3348623100981061</v>
      </c>
      <c r="F42" s="7">
        <f>'OECD Rent'!F42/'OECD HP'!F42</f>
        <v>1.3796441390185694</v>
      </c>
      <c r="G42" s="7">
        <f>'OECD Rent'!G42/'OECD HP'!G42</f>
        <v>1.3304077963708858</v>
      </c>
      <c r="H42" s="7">
        <f>'OECD Rent'!H42/'OECD HP'!H42</f>
        <v>2.2171155281115182</v>
      </c>
      <c r="I42" s="7">
        <f>'OECD Rent'!I42/'OECD HP'!I42</f>
        <v>1.264218319557662</v>
      </c>
      <c r="J42" s="7">
        <f>'OECD Rent'!J42/'OECD HP'!J42</f>
        <v>1.0663165152540832</v>
      </c>
      <c r="K42" s="7">
        <f>'OECD Rent'!K42/'OECD HP'!K42</f>
        <v>0.50518414763853847</v>
      </c>
    </row>
    <row r="43" spans="1:11">
      <c r="A43" s="5">
        <v>33238</v>
      </c>
      <c r="B43" s="7">
        <f>'OECD Rent'!B43/'OECD HP'!B43</f>
        <v>1.9640972560500864</v>
      </c>
      <c r="C43" s="7">
        <f>'OECD Rent'!C43/'OECD HP'!C43</f>
        <v>1.7525226907722482</v>
      </c>
      <c r="D43" s="7">
        <f>'OECD Rent'!D43/'OECD HP'!D43</f>
        <v>0.67433905485731671</v>
      </c>
      <c r="E43" s="7">
        <f>'OECD Rent'!E43/'OECD HP'!E43</f>
        <v>1.3350843079601982</v>
      </c>
      <c r="F43" s="7">
        <f>'OECD Rent'!F43/'OECD HP'!F43</f>
        <v>1.3822754579742653</v>
      </c>
      <c r="G43" s="7">
        <f>'OECD Rent'!G43/'OECD HP'!G43</f>
        <v>1.3691955123500685</v>
      </c>
      <c r="H43" s="7">
        <f>'OECD Rent'!H43/'OECD HP'!H43</f>
        <v>2.2234913662275519</v>
      </c>
      <c r="I43" s="7">
        <f>'OECD Rent'!I43/'OECD HP'!I43</f>
        <v>1.2852440619364947</v>
      </c>
      <c r="J43" s="7">
        <f>'OECD Rent'!J43/'OECD HP'!J43</f>
        <v>1.0758139144648156</v>
      </c>
      <c r="K43" s="7">
        <f>'OECD Rent'!K43/'OECD HP'!K43</f>
        <v>0.50268933049130771</v>
      </c>
    </row>
    <row r="44" spans="1:11">
      <c r="A44" s="5">
        <v>33328</v>
      </c>
      <c r="B44" s="7">
        <f>'OECD Rent'!B44/'OECD HP'!B44</f>
        <v>1.9744824793014277</v>
      </c>
      <c r="C44" s="7">
        <f>'OECD Rent'!C44/'OECD HP'!C44</f>
        <v>1.7116029944683422</v>
      </c>
      <c r="D44" s="7">
        <f>'OECD Rent'!D44/'OECD HP'!D44</f>
        <v>0.67347817819061717</v>
      </c>
      <c r="E44" s="7">
        <f>'OECD Rent'!E44/'OECD HP'!E44</f>
        <v>1.2895749146346258</v>
      </c>
      <c r="F44" s="7">
        <f>'OECD Rent'!F44/'OECD HP'!F44</f>
        <v>1.3885057535592433</v>
      </c>
      <c r="G44" s="7">
        <f>'OECD Rent'!G44/'OECD HP'!G44</f>
        <v>1.4061773972475524</v>
      </c>
      <c r="H44" s="7">
        <f>'OECD Rent'!H44/'OECD HP'!H44</f>
        <v>2.2261426301388041</v>
      </c>
      <c r="I44" s="7">
        <f>'OECD Rent'!I44/'OECD HP'!I44</f>
        <v>1.3570000272711333</v>
      </c>
      <c r="J44" s="7">
        <f>'OECD Rent'!J44/'OECD HP'!J44</f>
        <v>1.0804577808476961</v>
      </c>
      <c r="K44" s="7">
        <f>'OECD Rent'!K44/'OECD HP'!K44</f>
        <v>0.49962880149529315</v>
      </c>
    </row>
    <row r="45" spans="1:11">
      <c r="A45" s="5">
        <v>33419</v>
      </c>
      <c r="B45" s="7">
        <f>'OECD Rent'!B45/'OECD HP'!B45</f>
        <v>1.9650979954743117</v>
      </c>
      <c r="C45" s="7">
        <f>'OECD Rent'!C45/'OECD HP'!C45</f>
        <v>1.6351350264324211</v>
      </c>
      <c r="D45" s="7">
        <f>'OECD Rent'!D45/'OECD HP'!D45</f>
        <v>0.67822247085488629</v>
      </c>
      <c r="E45" s="7">
        <f>'OECD Rent'!E45/'OECD HP'!E45</f>
        <v>1.2843540870591585</v>
      </c>
      <c r="F45" s="7">
        <f>'OECD Rent'!F45/'OECD HP'!F45</f>
        <v>1.3935098982063929</v>
      </c>
      <c r="G45" s="7">
        <f>'OECD Rent'!G45/'OECD HP'!G45</f>
        <v>1.4779651896988986</v>
      </c>
      <c r="H45" s="7">
        <f>'OECD Rent'!H45/'OECD HP'!H45</f>
        <v>2.2816644458481776</v>
      </c>
      <c r="I45" s="7">
        <f>'OECD Rent'!I45/'OECD HP'!I45</f>
        <v>1.4851552728054147</v>
      </c>
      <c r="J45" s="7">
        <f>'OECD Rent'!J45/'OECD HP'!J45</f>
        <v>1.0884083667156577</v>
      </c>
      <c r="K45" s="7">
        <f>'OECD Rent'!K45/'OECD HP'!K45</f>
        <v>0.50216714181032451</v>
      </c>
    </row>
    <row r="46" spans="1:11">
      <c r="A46" s="5">
        <v>33511</v>
      </c>
      <c r="B46" s="7">
        <f>'OECD Rent'!B46/'OECD HP'!B46</f>
        <v>1.9071943068009429</v>
      </c>
      <c r="C46" s="7">
        <f>'OECD Rent'!C46/'OECD HP'!C46</f>
        <v>1.7135785607700031</v>
      </c>
      <c r="D46" s="7">
        <f>'OECD Rent'!D46/'OECD HP'!D46</f>
        <v>0.67903184691231389</v>
      </c>
      <c r="E46" s="7">
        <f>'OECD Rent'!E46/'OECD HP'!E46</f>
        <v>1.2681399298335727</v>
      </c>
      <c r="F46" s="7">
        <f>'OECD Rent'!F46/'OECD HP'!F46</f>
        <v>1.4104727927142333</v>
      </c>
      <c r="G46" s="7">
        <f>'OECD Rent'!G46/'OECD HP'!G46</f>
        <v>1.5074882849436957</v>
      </c>
      <c r="H46" s="7">
        <f>'OECD Rent'!H46/'OECD HP'!H46</f>
        <v>2.2765438505406377</v>
      </c>
      <c r="I46" s="7">
        <f>'OECD Rent'!I46/'OECD HP'!I46</f>
        <v>1.5243547334571068</v>
      </c>
      <c r="J46" s="7">
        <f>'OECD Rent'!J46/'OECD HP'!J46</f>
        <v>1.0961022448550386</v>
      </c>
      <c r="K46" s="7">
        <f>'OECD Rent'!K46/'OECD HP'!K46</f>
        <v>0.50752945246276904</v>
      </c>
    </row>
    <row r="47" spans="1:11">
      <c r="A47" s="5">
        <v>33603</v>
      </c>
      <c r="B47" s="7">
        <f>'OECD Rent'!B47/'OECD HP'!B47</f>
        <v>1.9172057440970955</v>
      </c>
      <c r="C47" s="7">
        <f>'OECD Rent'!C47/'OECD HP'!C47</f>
        <v>1.7328432157431308</v>
      </c>
      <c r="D47" s="7">
        <f>'OECD Rent'!D47/'OECD HP'!D47</f>
        <v>0.72124715141485995</v>
      </c>
      <c r="E47" s="7">
        <f>'OECD Rent'!E47/'OECD HP'!E47</f>
        <v>1.2698124210409518</v>
      </c>
      <c r="F47" s="7">
        <f>'OECD Rent'!F47/'OECD HP'!F47</f>
        <v>1.4388901443775155</v>
      </c>
      <c r="G47" s="7">
        <f>'OECD Rent'!G47/'OECD HP'!G47</f>
        <v>1.5306522018155884</v>
      </c>
      <c r="H47" s="7">
        <f>'OECD Rent'!H47/'OECD HP'!H47</f>
        <v>2.2081285893264773</v>
      </c>
      <c r="I47" s="7">
        <f>'OECD Rent'!I47/'OECD HP'!I47</f>
        <v>1.5478878031411052</v>
      </c>
      <c r="J47" s="7">
        <f>'OECD Rent'!J47/'OECD HP'!J47</f>
        <v>1.0962752386508925</v>
      </c>
      <c r="K47" s="7">
        <f>'OECD Rent'!K47/'OECD HP'!K47</f>
        <v>0.51570083169025582</v>
      </c>
    </row>
    <row r="48" spans="1:11">
      <c r="A48" s="5">
        <v>33694</v>
      </c>
      <c r="B48" s="7">
        <f>'OECD Rent'!B48/'OECD HP'!B48</f>
        <v>1.9336429602243703</v>
      </c>
      <c r="C48" s="7">
        <f>'OECD Rent'!C48/'OECD HP'!C48</f>
        <v>1.7278852986481636</v>
      </c>
      <c r="D48" s="7">
        <f>'OECD Rent'!D48/'OECD HP'!D48</f>
        <v>0.71698598448285589</v>
      </c>
      <c r="E48" s="7">
        <f>'OECD Rent'!E48/'OECD HP'!E48</f>
        <v>1.3449753205135428</v>
      </c>
      <c r="F48" s="7">
        <f>'OECD Rent'!F48/'OECD HP'!F48</f>
        <v>1.4638817045213304</v>
      </c>
      <c r="G48" s="7">
        <f>'OECD Rent'!G48/'OECD HP'!G48</f>
        <v>1.5797964748343389</v>
      </c>
      <c r="H48" s="7">
        <f>'OECD Rent'!H48/'OECD HP'!H48</f>
        <v>2.2809985720027304</v>
      </c>
      <c r="I48" s="7">
        <f>'OECD Rent'!I48/'OECD HP'!I48</f>
        <v>1.6533755315491674</v>
      </c>
      <c r="J48" s="7">
        <f>'OECD Rent'!J48/'OECD HP'!J48</f>
        <v>1.0942073857862276</v>
      </c>
      <c r="K48" s="7">
        <f>'OECD Rent'!K48/'OECD HP'!K48</f>
        <v>0.52347181160991263</v>
      </c>
    </row>
    <row r="49" spans="1:11">
      <c r="A49" s="5">
        <v>33785</v>
      </c>
      <c r="B49" s="7">
        <f>'OECD Rent'!B49/'OECD HP'!B49</f>
        <v>1.9321532949640632</v>
      </c>
      <c r="C49" s="7">
        <f>'OECD Rent'!C49/'OECD HP'!C49</f>
        <v>1.7087783284532543</v>
      </c>
      <c r="D49" s="7">
        <f>'OECD Rent'!D49/'OECD HP'!D49</f>
        <v>0.71945974936241719</v>
      </c>
      <c r="E49" s="7">
        <f>'OECD Rent'!E49/'OECD HP'!E49</f>
        <v>1.3721735510716708</v>
      </c>
      <c r="F49" s="7">
        <f>'OECD Rent'!F49/'OECD HP'!F49</f>
        <v>1.4982632166530008</v>
      </c>
      <c r="G49" s="7">
        <f>'OECD Rent'!G49/'OECD HP'!G49</f>
        <v>1.653810180923488</v>
      </c>
      <c r="H49" s="7">
        <f>'OECD Rent'!H49/'OECD HP'!H49</f>
        <v>2.3488018380489373</v>
      </c>
      <c r="I49" s="7">
        <f>'OECD Rent'!I49/'OECD HP'!I49</f>
        <v>1.7153319445172344</v>
      </c>
      <c r="J49" s="7">
        <f>'OECD Rent'!J49/'OECD HP'!J49</f>
        <v>1.1026846323965773</v>
      </c>
      <c r="K49" s="7">
        <f>'OECD Rent'!K49/'OECD HP'!K49</f>
        <v>0.5365590119746646</v>
      </c>
    </row>
    <row r="50" spans="1:11">
      <c r="A50" s="5">
        <v>33877</v>
      </c>
      <c r="B50" s="7">
        <f>'OECD Rent'!B50/'OECD HP'!B50</f>
        <v>1.9330090948621939</v>
      </c>
      <c r="C50" s="7">
        <f>'OECD Rent'!C50/'OECD HP'!C50</f>
        <v>1.6832307970843912</v>
      </c>
      <c r="D50" s="7">
        <f>'OECD Rent'!D50/'OECD HP'!D50</f>
        <v>0.72081820261191354</v>
      </c>
      <c r="E50" s="7">
        <f>'OECD Rent'!E50/'OECD HP'!E50</f>
        <v>1.4163403174713662</v>
      </c>
      <c r="F50" s="7">
        <f>'OECD Rent'!F50/'OECD HP'!F50</f>
        <v>1.5278786482068059</v>
      </c>
      <c r="G50" s="7">
        <f>'OECD Rent'!G50/'OECD HP'!G50</f>
        <v>1.7088696620685786</v>
      </c>
      <c r="H50" s="7">
        <f>'OECD Rent'!H50/'OECD HP'!H50</f>
        <v>2.362794021817872</v>
      </c>
      <c r="I50" s="7">
        <f>'OECD Rent'!I50/'OECD HP'!I50</f>
        <v>1.8078413620135243</v>
      </c>
      <c r="J50" s="7">
        <f>'OECD Rent'!J50/'OECD HP'!J50</f>
        <v>1.1012077465103758</v>
      </c>
      <c r="K50" s="7">
        <f>'OECD Rent'!K50/'OECD HP'!K50</f>
        <v>0.54759939793833445</v>
      </c>
    </row>
    <row r="51" spans="1:11">
      <c r="A51" s="5">
        <v>33969</v>
      </c>
      <c r="B51" s="7">
        <f>'OECD Rent'!B51/'OECD HP'!B51</f>
        <v>1.9184964588536861</v>
      </c>
      <c r="C51" s="7">
        <f>'OECD Rent'!C51/'OECD HP'!C51</f>
        <v>1.6786293322737762</v>
      </c>
      <c r="D51" s="7">
        <f>'OECD Rent'!D51/'OECD HP'!D51</f>
        <v>0.72336461348330294</v>
      </c>
      <c r="E51" s="7">
        <f>'OECD Rent'!E51/'OECD HP'!E51</f>
        <v>1.4432530745404473</v>
      </c>
      <c r="F51" s="7">
        <f>'OECD Rent'!F51/'OECD HP'!F51</f>
        <v>1.5477076694869327</v>
      </c>
      <c r="G51" s="7">
        <f>'OECD Rent'!G51/'OECD HP'!G51</f>
        <v>1.7892623069949765</v>
      </c>
      <c r="H51" s="7">
        <f>'OECD Rent'!H51/'OECD HP'!H51</f>
        <v>2.6534161347963412</v>
      </c>
      <c r="I51" s="7">
        <f>'OECD Rent'!I51/'OECD HP'!I51</f>
        <v>1.9531905253422897</v>
      </c>
      <c r="J51" s="7">
        <f>'OECD Rent'!J51/'OECD HP'!J51</f>
        <v>1.1004776359179897</v>
      </c>
      <c r="K51" s="7">
        <f>'OECD Rent'!K51/'OECD HP'!K51</f>
        <v>0.55782536440186625</v>
      </c>
    </row>
    <row r="52" spans="1:11">
      <c r="A52" s="5">
        <v>34059</v>
      </c>
      <c r="B52" s="7">
        <f>'OECD Rent'!B52/'OECD HP'!B52</f>
        <v>1.8959372641827321</v>
      </c>
      <c r="C52" s="7">
        <f>'OECD Rent'!C52/'OECD HP'!C52</f>
        <v>1.6872645630957155</v>
      </c>
      <c r="D52" s="7">
        <f>'OECD Rent'!D52/'OECD HP'!D52</f>
        <v>0.75612830202190806</v>
      </c>
      <c r="E52" s="7">
        <f>'OECD Rent'!E52/'OECD HP'!E52</f>
        <v>1.4973512024841247</v>
      </c>
      <c r="F52" s="7">
        <f>'OECD Rent'!F52/'OECD HP'!F52</f>
        <v>1.5653565018340985</v>
      </c>
      <c r="G52" s="7">
        <f>'OECD Rent'!G52/'OECD HP'!G52</f>
        <v>1.7956844416316804</v>
      </c>
      <c r="H52" s="7">
        <f>'OECD Rent'!H52/'OECD HP'!H52</f>
        <v>2.6788988258602133</v>
      </c>
      <c r="I52" s="7">
        <f>'OECD Rent'!I52/'OECD HP'!I52</f>
        <v>2.0994739146230335</v>
      </c>
      <c r="J52" s="7">
        <f>'OECD Rent'!J52/'OECD HP'!J52</f>
        <v>1.109033345635392</v>
      </c>
      <c r="K52" s="7">
        <f>'OECD Rent'!K52/'OECD HP'!K52</f>
        <v>0.56817567858110818</v>
      </c>
    </row>
    <row r="53" spans="1:11">
      <c r="A53" s="5">
        <v>34150</v>
      </c>
      <c r="B53" s="7">
        <f>'OECD Rent'!B53/'OECD HP'!B53</f>
        <v>1.8906864614113741</v>
      </c>
      <c r="C53" s="7">
        <f>'OECD Rent'!C53/'OECD HP'!C53</f>
        <v>1.6885274789914562</v>
      </c>
      <c r="D53" s="7">
        <f>'OECD Rent'!D53/'OECD HP'!D53</f>
        <v>0.75786919300813604</v>
      </c>
      <c r="E53" s="7">
        <f>'OECD Rent'!E53/'OECD HP'!E53</f>
        <v>1.5302787053811844</v>
      </c>
      <c r="F53" s="7">
        <f>'OECD Rent'!F53/'OECD HP'!F53</f>
        <v>1.5851488497965192</v>
      </c>
      <c r="G53" s="7">
        <f>'OECD Rent'!G53/'OECD HP'!G53</f>
        <v>1.8282906632624669</v>
      </c>
      <c r="H53" s="7">
        <f>'OECD Rent'!H53/'OECD HP'!H53</f>
        <v>2.1946641533264954</v>
      </c>
      <c r="I53" s="7">
        <f>'OECD Rent'!I53/'OECD HP'!I53</f>
        <v>2.1616108349875764</v>
      </c>
      <c r="J53" s="7">
        <f>'OECD Rent'!J53/'OECD HP'!J53</f>
        <v>1.1069785865957205</v>
      </c>
      <c r="K53" s="7">
        <f>'OECD Rent'!K53/'OECD HP'!K53</f>
        <v>0.57615971316915715</v>
      </c>
    </row>
    <row r="54" spans="1:11">
      <c r="A54" s="5">
        <v>34242</v>
      </c>
      <c r="B54" s="7">
        <f>'OECD Rent'!B54/'OECD HP'!B54</f>
        <v>1.8896354573080234</v>
      </c>
      <c r="C54" s="7">
        <f>'OECD Rent'!C54/'OECD HP'!C54</f>
        <v>1.7071036856835404</v>
      </c>
      <c r="D54" s="7">
        <f>'OECD Rent'!D54/'OECD HP'!D54</f>
        <v>0.75897695806824395</v>
      </c>
      <c r="E54" s="7">
        <f>'OECD Rent'!E54/'OECD HP'!E54</f>
        <v>1.5322602878516596</v>
      </c>
      <c r="F54" s="7">
        <f>'OECD Rent'!F54/'OECD HP'!F54</f>
        <v>1.5963958564547416</v>
      </c>
      <c r="G54" s="7">
        <f>'OECD Rent'!G54/'OECD HP'!G54</f>
        <v>1.8521983162823767</v>
      </c>
      <c r="H54" s="7">
        <f>'OECD Rent'!H54/'OECD HP'!H54</f>
        <v>2.0614209222019708</v>
      </c>
      <c r="I54" s="7">
        <f>'OECD Rent'!I54/'OECD HP'!I54</f>
        <v>2.209824771187979</v>
      </c>
      <c r="J54" s="7">
        <f>'OECD Rent'!J54/'OECD HP'!J54</f>
        <v>1.1052965379707773</v>
      </c>
      <c r="K54" s="7">
        <f>'OECD Rent'!K54/'OECD HP'!K54</f>
        <v>0.58436665072209892</v>
      </c>
    </row>
    <row r="55" spans="1:11">
      <c r="A55" s="5">
        <v>34334</v>
      </c>
      <c r="B55" s="7">
        <f>'OECD Rent'!B55/'OECD HP'!B55</f>
        <v>1.8802239492702215</v>
      </c>
      <c r="C55" s="7">
        <f>'OECD Rent'!C55/'OECD HP'!C55</f>
        <v>1.7123274962162207</v>
      </c>
      <c r="D55" s="7">
        <f>'OECD Rent'!D55/'OECD HP'!D55</f>
        <v>0.758085495339061</v>
      </c>
      <c r="E55" s="7">
        <f>'OECD Rent'!E55/'OECD HP'!E55</f>
        <v>1.5434816303890624</v>
      </c>
      <c r="F55" s="7">
        <f>'OECD Rent'!F55/'OECD HP'!F55</f>
        <v>1.6060641530288724</v>
      </c>
      <c r="G55" s="7">
        <f>'OECD Rent'!G55/'OECD HP'!G55</f>
        <v>1.8893873889927315</v>
      </c>
      <c r="H55" s="7">
        <f>'OECD Rent'!H55/'OECD HP'!H55</f>
        <v>1.9781437254821919</v>
      </c>
      <c r="I55" s="7">
        <f>'OECD Rent'!I55/'OECD HP'!I55</f>
        <v>2.1921139192733929</v>
      </c>
      <c r="J55" s="7">
        <f>'OECD Rent'!J55/'OECD HP'!J55</f>
        <v>1.1022099846952356</v>
      </c>
      <c r="K55" s="7">
        <f>'OECD Rent'!K55/'OECD HP'!K55</f>
        <v>0.59145631889856332</v>
      </c>
    </row>
    <row r="56" spans="1:11">
      <c r="A56" s="5">
        <v>34424</v>
      </c>
      <c r="B56" s="7">
        <f>'OECD Rent'!B56/'OECD HP'!B56</f>
        <v>1.8594468510590887</v>
      </c>
      <c r="C56" s="7">
        <f>'OECD Rent'!C56/'OECD HP'!C56</f>
        <v>1.6512531216577178</v>
      </c>
      <c r="D56" s="7">
        <f>'OECD Rent'!D56/'OECD HP'!D56</f>
        <v>0.76224199249529023</v>
      </c>
      <c r="E56" s="7">
        <f>'OECD Rent'!E56/'OECD HP'!E56</f>
        <v>1.5596479912412295</v>
      </c>
      <c r="F56" s="7">
        <f>'OECD Rent'!F56/'OECD HP'!F56</f>
        <v>1.6131451325442241</v>
      </c>
      <c r="G56" s="7">
        <f>'OECD Rent'!G56/'OECD HP'!G56</f>
        <v>1.8808837087707768</v>
      </c>
      <c r="H56" s="7">
        <f>'OECD Rent'!H56/'OECD HP'!H56</f>
        <v>1.9244292220283046</v>
      </c>
      <c r="I56" s="7">
        <f>'OECD Rent'!I56/'OECD HP'!I56</f>
        <v>2.1428365363350559</v>
      </c>
      <c r="J56" s="7">
        <f>'OECD Rent'!J56/'OECD HP'!J56</f>
        <v>1.1028464717599409</v>
      </c>
      <c r="K56" s="7">
        <f>'OECD Rent'!K56/'OECD HP'!K56</f>
        <v>0.59815392141842005</v>
      </c>
    </row>
    <row r="57" spans="1:11">
      <c r="A57" s="5">
        <v>34515</v>
      </c>
      <c r="B57" s="7">
        <f>'OECD Rent'!B57/'OECD HP'!B57</f>
        <v>1.8415830467836567</v>
      </c>
      <c r="C57" s="7">
        <f>'OECD Rent'!C57/'OECD HP'!C57</f>
        <v>1.6699725141172155</v>
      </c>
      <c r="D57" s="7">
        <f>'OECD Rent'!D57/'OECD HP'!D57</f>
        <v>0.76406446289959995</v>
      </c>
      <c r="E57" s="7">
        <f>'OECD Rent'!E57/'OECD HP'!E57</f>
        <v>1.5978414633092197</v>
      </c>
      <c r="F57" s="7">
        <f>'OECD Rent'!F57/'OECD HP'!F57</f>
        <v>1.6235154419203142</v>
      </c>
      <c r="G57" s="7">
        <f>'OECD Rent'!G57/'OECD HP'!G57</f>
        <v>1.8800260070981361</v>
      </c>
      <c r="H57" s="7">
        <f>'OECD Rent'!H57/'OECD HP'!H57</f>
        <v>1.9580245088283961</v>
      </c>
      <c r="I57" s="7">
        <f>'OECD Rent'!I57/'OECD HP'!I57</f>
        <v>2.1398330141812636</v>
      </c>
      <c r="J57" s="7">
        <f>'OECD Rent'!J57/'OECD HP'!J57</f>
        <v>1.1009070683934665</v>
      </c>
      <c r="K57" s="7">
        <f>'OECD Rent'!K57/'OECD HP'!K57</f>
        <v>0.60368096216851241</v>
      </c>
    </row>
    <row r="58" spans="1:11">
      <c r="A58" s="5">
        <v>34607</v>
      </c>
      <c r="B58" s="7">
        <f>'OECD Rent'!B58/'OECD HP'!B58</f>
        <v>1.8180370725532282</v>
      </c>
      <c r="C58" s="7">
        <f>'OECD Rent'!C58/'OECD HP'!C58</f>
        <v>1.6756012238760882</v>
      </c>
      <c r="D58" s="7">
        <f>'OECD Rent'!D58/'OECD HP'!D58</f>
        <v>0.76730303879748141</v>
      </c>
      <c r="E58" s="7">
        <f>'OECD Rent'!E58/'OECD HP'!E58</f>
        <v>1.5966652241716111</v>
      </c>
      <c r="F58" s="7">
        <f>'OECD Rent'!F58/'OECD HP'!F58</f>
        <v>1.6444062201278615</v>
      </c>
      <c r="G58" s="7">
        <f>'OECD Rent'!G58/'OECD HP'!G58</f>
        <v>1.9047326504346587</v>
      </c>
      <c r="H58" s="7">
        <f>'OECD Rent'!H58/'OECD HP'!H58</f>
        <v>1.9028429585920088</v>
      </c>
      <c r="I58" s="7">
        <f>'OECD Rent'!I58/'OECD HP'!I58</f>
        <v>2.1475251091813292</v>
      </c>
      <c r="J58" s="7">
        <f>'OECD Rent'!J58/'OECD HP'!J58</f>
        <v>1.1023204357932526</v>
      </c>
      <c r="K58" s="7">
        <f>'OECD Rent'!K58/'OECD HP'!K58</f>
        <v>0.60930087577324343</v>
      </c>
    </row>
    <row r="59" spans="1:11">
      <c r="A59" s="5">
        <v>34699</v>
      </c>
      <c r="B59" s="7">
        <f>'OECD Rent'!B59/'OECD HP'!B59</f>
        <v>1.8276686650140783</v>
      </c>
      <c r="C59" s="7">
        <f>'OECD Rent'!C59/'OECD HP'!C59</f>
        <v>1.6840304886345276</v>
      </c>
      <c r="D59" s="7">
        <f>'OECD Rent'!D59/'OECD HP'!D59</f>
        <v>0.77114791932638049</v>
      </c>
      <c r="E59" s="7">
        <f>'OECD Rent'!E59/'OECD HP'!E59</f>
        <v>1.5962611432544365</v>
      </c>
      <c r="F59" s="7">
        <f>'OECD Rent'!F59/'OECD HP'!F59</f>
        <v>1.6711198066543222</v>
      </c>
      <c r="G59" s="7">
        <f>'OECD Rent'!G59/'OECD HP'!G59</f>
        <v>1.9099107472920349</v>
      </c>
      <c r="H59" s="7">
        <f>'OECD Rent'!H59/'OECD HP'!H59</f>
        <v>1.968711522141966</v>
      </c>
      <c r="I59" s="7">
        <f>'OECD Rent'!I59/'OECD HP'!I59</f>
        <v>2.1726050964531969</v>
      </c>
      <c r="J59" s="7">
        <f>'OECD Rent'!J59/'OECD HP'!J59</f>
        <v>1.1056918047593507</v>
      </c>
      <c r="K59" s="7">
        <f>'OECD Rent'!K59/'OECD HP'!K59</f>
        <v>0.61429617100845268</v>
      </c>
    </row>
    <row r="60" spans="1:11">
      <c r="A60" s="5">
        <v>34789</v>
      </c>
      <c r="B60" s="7">
        <f>'OECD Rent'!B60/'OECD HP'!B60</f>
        <v>1.8159274068571756</v>
      </c>
      <c r="C60" s="7">
        <f>'OECD Rent'!C60/'OECD HP'!C60</f>
        <v>1.7440580793011686</v>
      </c>
      <c r="D60" s="7">
        <f>'OECD Rent'!D60/'OECD HP'!D60</f>
        <v>0.77322131379828962</v>
      </c>
      <c r="E60" s="7">
        <f>'OECD Rent'!E60/'OECD HP'!E60</f>
        <v>1.5996320376345663</v>
      </c>
      <c r="F60" s="7">
        <f>'OECD Rent'!F60/'OECD HP'!F60</f>
        <v>1.6913200136916875</v>
      </c>
      <c r="G60" s="7">
        <f>'OECD Rent'!G60/'OECD HP'!G60</f>
        <v>1.9404435648033913</v>
      </c>
      <c r="H60" s="7">
        <f>'OECD Rent'!H60/'OECD HP'!H60</f>
        <v>1.9334898362872976</v>
      </c>
      <c r="I60" s="7">
        <f>'OECD Rent'!I60/'OECD HP'!I60</f>
        <v>2.16773738172897</v>
      </c>
      <c r="J60" s="7">
        <f>'OECD Rent'!J60/'OECD HP'!J60</f>
        <v>1.1059724472296604</v>
      </c>
      <c r="K60" s="7">
        <f>'OECD Rent'!K60/'OECD HP'!K60</f>
        <v>0.62041471098636092</v>
      </c>
    </row>
    <row r="61" spans="1:11">
      <c r="A61" s="5">
        <v>34880</v>
      </c>
      <c r="B61" s="7">
        <f>'OECD Rent'!B61/'OECD HP'!B61</f>
        <v>1.84585326625643</v>
      </c>
      <c r="C61" s="7">
        <f>'OECD Rent'!C61/'OECD HP'!C61</f>
        <v>1.8094655720703881</v>
      </c>
      <c r="D61" s="7">
        <f>'OECD Rent'!D61/'OECD HP'!D61</f>
        <v>0.77892761529986776</v>
      </c>
      <c r="E61" s="7">
        <f>'OECD Rent'!E61/'OECD HP'!E61</f>
        <v>1.6027050690881974</v>
      </c>
      <c r="F61" s="7">
        <f>'OECD Rent'!F61/'OECD HP'!F61</f>
        <v>1.719898240625904</v>
      </c>
      <c r="G61" s="7">
        <f>'OECD Rent'!G61/'OECD HP'!G61</f>
        <v>1.9698753583553166</v>
      </c>
      <c r="H61" s="7">
        <f>'OECD Rent'!H61/'OECD HP'!H61</f>
        <v>1.9847436329324111</v>
      </c>
      <c r="I61" s="7">
        <f>'OECD Rent'!I61/'OECD HP'!I61</f>
        <v>2.1905466892232019</v>
      </c>
      <c r="J61" s="7">
        <f>'OECD Rent'!J61/'OECD HP'!J61</f>
        <v>1.1107268159150436</v>
      </c>
      <c r="K61" s="7">
        <f>'OECD Rent'!K61/'OECD HP'!K61</f>
        <v>0.62526072999250804</v>
      </c>
    </row>
    <row r="62" spans="1:11">
      <c r="A62" s="5">
        <v>34972</v>
      </c>
      <c r="B62" s="7">
        <f>'OECD Rent'!B62/'OECD HP'!B62</f>
        <v>1.8547059249424935</v>
      </c>
      <c r="C62" s="7">
        <f>'OECD Rent'!C62/'OECD HP'!C62</f>
        <v>1.7709846069409505</v>
      </c>
      <c r="D62" s="7">
        <f>'OECD Rent'!D62/'OECD HP'!D62</f>
        <v>0.79130393928435594</v>
      </c>
      <c r="E62" s="7">
        <f>'OECD Rent'!E62/'OECD HP'!E62</f>
        <v>1.6343810506184882</v>
      </c>
      <c r="F62" s="7">
        <f>'OECD Rent'!F62/'OECD HP'!F62</f>
        <v>1.7601739237148353</v>
      </c>
      <c r="G62" s="7">
        <f>'OECD Rent'!G62/'OECD HP'!G62</f>
        <v>2.0102301510235718</v>
      </c>
      <c r="H62" s="7">
        <f>'OECD Rent'!H62/'OECD HP'!H62</f>
        <v>1.9914945871197391</v>
      </c>
      <c r="I62" s="7">
        <f>'OECD Rent'!I62/'OECD HP'!I62</f>
        <v>2.2358941377084123</v>
      </c>
      <c r="J62" s="7">
        <f>'OECD Rent'!J62/'OECD HP'!J62</f>
        <v>1.1096468613655119</v>
      </c>
      <c r="K62" s="7">
        <f>'OECD Rent'!K62/'OECD HP'!K62</f>
        <v>0.63007716963611637</v>
      </c>
    </row>
    <row r="63" spans="1:11">
      <c r="A63" s="5">
        <v>35064</v>
      </c>
      <c r="B63" s="7">
        <f>'OECD Rent'!B63/'OECD HP'!B63</f>
        <v>1.8667202103392286</v>
      </c>
      <c r="C63" s="7">
        <f>'OECD Rent'!C63/'OECD HP'!C63</f>
        <v>1.784093667231379</v>
      </c>
      <c r="D63" s="7">
        <f>'OECD Rent'!D63/'OECD HP'!D63</f>
        <v>0.8022257864452027</v>
      </c>
      <c r="E63" s="7">
        <f>'OECD Rent'!E63/'OECD HP'!E63</f>
        <v>1.6368993642676104</v>
      </c>
      <c r="F63" s="7">
        <f>'OECD Rent'!F63/'OECD HP'!F63</f>
        <v>1.7871796964998812</v>
      </c>
      <c r="G63" s="7">
        <f>'OECD Rent'!G63/'OECD HP'!G63</f>
        <v>2.0278089775102037</v>
      </c>
      <c r="H63" s="7">
        <f>'OECD Rent'!H63/'OECD HP'!H63</f>
        <v>1.8649436494915665</v>
      </c>
      <c r="I63" s="7">
        <f>'OECD Rent'!I63/'OECD HP'!I63</f>
        <v>2.2528525009591669</v>
      </c>
      <c r="J63" s="7">
        <f>'OECD Rent'!J63/'OECD HP'!J63</f>
        <v>1.1125966350778114</v>
      </c>
      <c r="K63" s="7">
        <f>'OECD Rent'!K63/'OECD HP'!K63</f>
        <v>0.63572777022350813</v>
      </c>
    </row>
    <row r="64" spans="1:11">
      <c r="A64" s="5">
        <v>35155</v>
      </c>
      <c r="B64" s="7">
        <f>'OECD Rent'!B64/'OECD HP'!B64</f>
        <v>1.8859059492737089</v>
      </c>
      <c r="C64" s="7">
        <f>'OECD Rent'!C64/'OECD HP'!C64</f>
        <v>1.8089871062515916</v>
      </c>
      <c r="D64" s="7">
        <f>'OECD Rent'!D64/'OECD HP'!D64</f>
        <v>0.80912382077873446</v>
      </c>
      <c r="E64" s="7">
        <f>'OECD Rent'!E64/'OECD HP'!E64</f>
        <v>1.6645660033406069</v>
      </c>
      <c r="F64" s="7">
        <f>'OECD Rent'!F64/'OECD HP'!F64</f>
        <v>1.8025991325084803</v>
      </c>
      <c r="G64" s="7">
        <f>'OECD Rent'!G64/'OECD HP'!G64</f>
        <v>2.0086653468287059</v>
      </c>
      <c r="H64" s="7">
        <f>'OECD Rent'!H64/'OECD HP'!H64</f>
        <v>1.8367480361825521</v>
      </c>
      <c r="I64" s="7">
        <f>'OECD Rent'!I64/'OECD HP'!I64</f>
        <v>2.2689918248465699</v>
      </c>
      <c r="J64" s="7">
        <f>'OECD Rent'!J64/'OECD HP'!J64</f>
        <v>1.1116617850879631</v>
      </c>
      <c r="K64" s="7">
        <f>'OECD Rent'!K64/'OECD HP'!K64</f>
        <v>0.64068433786348666</v>
      </c>
    </row>
    <row r="65" spans="1:11">
      <c r="A65" s="5">
        <v>35246</v>
      </c>
      <c r="B65" s="7">
        <f>'OECD Rent'!B65/'OECD HP'!B65</f>
        <v>1.8805684154053892</v>
      </c>
      <c r="C65" s="7">
        <f>'OECD Rent'!C65/'OECD HP'!C65</f>
        <v>1.7917192696400415</v>
      </c>
      <c r="D65" s="7">
        <f>'OECD Rent'!D65/'OECD HP'!D65</f>
        <v>0.81909953554061199</v>
      </c>
      <c r="E65" s="7">
        <f>'OECD Rent'!E65/'OECD HP'!E65</f>
        <v>1.6748522917174282</v>
      </c>
      <c r="F65" s="7">
        <f>'OECD Rent'!F65/'OECD HP'!F65</f>
        <v>1.8109454532049696</v>
      </c>
      <c r="G65" s="7">
        <f>'OECD Rent'!G65/'OECD HP'!G65</f>
        <v>2.0317363431472741</v>
      </c>
      <c r="H65" s="7">
        <f>'OECD Rent'!H65/'OECD HP'!H65</f>
        <v>1.7763525181205855</v>
      </c>
      <c r="I65" s="7">
        <f>'OECD Rent'!I65/'OECD HP'!I65</f>
        <v>2.293462477658113</v>
      </c>
      <c r="J65" s="7">
        <f>'OECD Rent'!J65/'OECD HP'!J65</f>
        <v>1.1115905569850797</v>
      </c>
      <c r="K65" s="7">
        <f>'OECD Rent'!K65/'OECD HP'!K65</f>
        <v>0.64496493402229571</v>
      </c>
    </row>
    <row r="66" spans="1:11">
      <c r="A66" s="5">
        <v>35338</v>
      </c>
      <c r="B66" s="7">
        <f>'OECD Rent'!B66/'OECD HP'!B66</f>
        <v>1.8861614829832114</v>
      </c>
      <c r="C66" s="7">
        <f>'OECD Rent'!C66/'OECD HP'!C66</f>
        <v>1.7973262913312902</v>
      </c>
      <c r="D66" s="7">
        <f>'OECD Rent'!D66/'OECD HP'!D66</f>
        <v>0.82713962778293004</v>
      </c>
      <c r="E66" s="7">
        <f>'OECD Rent'!E66/'OECD HP'!E66</f>
        <v>1.7314349273422314</v>
      </c>
      <c r="F66" s="7">
        <f>'OECD Rent'!F66/'OECD HP'!F66</f>
        <v>1.8139983571131475</v>
      </c>
      <c r="G66" s="7">
        <f>'OECD Rent'!G66/'OECD HP'!G66</f>
        <v>2.0124739725189129</v>
      </c>
      <c r="H66" s="7">
        <f>'OECD Rent'!H66/'OECD HP'!H66</f>
        <v>1.7140950195468772</v>
      </c>
      <c r="I66" s="7">
        <f>'OECD Rent'!I66/'OECD HP'!I66</f>
        <v>2.2775524068827915</v>
      </c>
      <c r="J66" s="7">
        <f>'OECD Rent'!J66/'OECD HP'!J66</f>
        <v>1.1134992131058179</v>
      </c>
      <c r="K66" s="7">
        <f>'OECD Rent'!K66/'OECD HP'!K66</f>
        <v>0.64937328115779591</v>
      </c>
    </row>
    <row r="67" spans="1:11">
      <c r="A67" s="5">
        <v>35430</v>
      </c>
      <c r="B67" s="7">
        <f>'OECD Rent'!B67/'OECD HP'!B67</f>
        <v>1.8946224638139191</v>
      </c>
      <c r="C67" s="7">
        <f>'OECD Rent'!C67/'OECD HP'!C67</f>
        <v>1.802381797316454</v>
      </c>
      <c r="D67" s="7">
        <f>'OECD Rent'!D67/'OECD HP'!D67</f>
        <v>0.8368998795532584</v>
      </c>
      <c r="E67" s="7">
        <f>'OECD Rent'!E67/'OECD HP'!E67</f>
        <v>1.714502938912299</v>
      </c>
      <c r="F67" s="7">
        <f>'OECD Rent'!F67/'OECD HP'!F67</f>
        <v>1.8013545088814078</v>
      </c>
      <c r="G67" s="7">
        <f>'OECD Rent'!G67/'OECD HP'!G67</f>
        <v>1.9628275063247906</v>
      </c>
      <c r="H67" s="7">
        <f>'OECD Rent'!H67/'OECD HP'!H67</f>
        <v>1.7580017720618202</v>
      </c>
      <c r="I67" s="7">
        <f>'OECD Rent'!I67/'OECD HP'!I67</f>
        <v>2.2541465692332334</v>
      </c>
      <c r="J67" s="7">
        <f>'OECD Rent'!J67/'OECD HP'!J67</f>
        <v>1.1143627285603754</v>
      </c>
      <c r="K67" s="7">
        <f>'OECD Rent'!K67/'OECD HP'!K67</f>
        <v>0.65364777672540164</v>
      </c>
    </row>
    <row r="68" spans="1:11">
      <c r="A68" s="5">
        <v>35520</v>
      </c>
      <c r="B68" s="7">
        <f>'OECD Rent'!B68/'OECD HP'!B68</f>
        <v>1.8906292501818072</v>
      </c>
      <c r="C68" s="7">
        <f>'OECD Rent'!C68/'OECD HP'!C68</f>
        <v>1.7797460682995545</v>
      </c>
      <c r="D68" s="7">
        <f>'OECD Rent'!D68/'OECD HP'!D68</f>
        <v>0.84736652018199721</v>
      </c>
      <c r="E68" s="7">
        <f>'OECD Rent'!E68/'OECD HP'!E68</f>
        <v>1.7270649868107972</v>
      </c>
      <c r="F68" s="7">
        <f>'OECD Rent'!F68/'OECD HP'!F68</f>
        <v>1.8528017578376641</v>
      </c>
      <c r="G68" s="7">
        <f>'OECD Rent'!G68/'OECD HP'!G68</f>
        <v>1.9404136208386433</v>
      </c>
      <c r="H68" s="7">
        <f>'OECD Rent'!H68/'OECD HP'!H68</f>
        <v>1.672125529799005</v>
      </c>
      <c r="I68" s="7">
        <f>'OECD Rent'!I68/'OECD HP'!I68</f>
        <v>2.2448222688152977</v>
      </c>
      <c r="J68" s="7">
        <f>'OECD Rent'!J68/'OECD HP'!J68</f>
        <v>1.1161025525713142</v>
      </c>
      <c r="K68" s="7">
        <f>'OECD Rent'!K68/'OECD HP'!K68</f>
        <v>0.65703195608695319</v>
      </c>
    </row>
    <row r="69" spans="1:11">
      <c r="A69" s="5">
        <v>35611</v>
      </c>
      <c r="B69" s="7">
        <f>'OECD Rent'!B69/'OECD HP'!B69</f>
        <v>1.8827551461434853</v>
      </c>
      <c r="C69" s="7">
        <f>'OECD Rent'!C69/'OECD HP'!C69</f>
        <v>1.765613673552465</v>
      </c>
      <c r="D69" s="7">
        <f>'OECD Rent'!D69/'OECD HP'!D69</f>
        <v>0.85601179121944937</v>
      </c>
      <c r="E69" s="7">
        <f>'OECD Rent'!E69/'OECD HP'!E69</f>
        <v>1.6965267582972214</v>
      </c>
      <c r="F69" s="7">
        <f>'OECD Rent'!F69/'OECD HP'!F69</f>
        <v>1.8250937444130573</v>
      </c>
      <c r="G69" s="7">
        <f>'OECD Rent'!G69/'OECD HP'!G69</f>
        <v>1.9200162776028313</v>
      </c>
      <c r="H69" s="7">
        <f>'OECD Rent'!H69/'OECD HP'!H69</f>
        <v>1.656190258559139</v>
      </c>
      <c r="I69" s="7">
        <f>'OECD Rent'!I69/'OECD HP'!I69</f>
        <v>2.215958324612306</v>
      </c>
      <c r="J69" s="7">
        <f>'OECD Rent'!J69/'OECD HP'!J69</f>
        <v>1.1150456253431609</v>
      </c>
      <c r="K69" s="7">
        <f>'OECD Rent'!K69/'OECD HP'!K69</f>
        <v>0.66080073853175936</v>
      </c>
    </row>
    <row r="70" spans="1:11">
      <c r="A70" s="5">
        <v>35703</v>
      </c>
      <c r="B70" s="7">
        <f>'OECD Rent'!B70/'OECD HP'!B70</f>
        <v>1.8579092484849851</v>
      </c>
      <c r="C70" s="7">
        <f>'OECD Rent'!C70/'OECD HP'!C70</f>
        <v>1.7749438256470393</v>
      </c>
      <c r="D70" s="7">
        <f>'OECD Rent'!D70/'OECD HP'!D70</f>
        <v>0.86306063327226568</v>
      </c>
      <c r="E70" s="7">
        <f>'OECD Rent'!E70/'OECD HP'!E70</f>
        <v>1.7096515141276787</v>
      </c>
      <c r="F70" s="7">
        <f>'OECD Rent'!F70/'OECD HP'!F70</f>
        <v>1.845787072440553</v>
      </c>
      <c r="G70" s="7">
        <f>'OECD Rent'!G70/'OECD HP'!G70</f>
        <v>1.87341117637007</v>
      </c>
      <c r="H70" s="7">
        <f>'OECD Rent'!H70/'OECD HP'!H70</f>
        <v>1.6361021080418778</v>
      </c>
      <c r="I70" s="7">
        <f>'OECD Rent'!I70/'OECD HP'!I70</f>
        <v>2.1861153475604884</v>
      </c>
      <c r="J70" s="7">
        <f>'OECD Rent'!J70/'OECD HP'!J70</f>
        <v>1.1154220163288249</v>
      </c>
      <c r="K70" s="7">
        <f>'OECD Rent'!K70/'OECD HP'!K70</f>
        <v>0.66418440586805993</v>
      </c>
    </row>
    <row r="71" spans="1:11">
      <c r="A71" s="5">
        <v>35795</v>
      </c>
      <c r="B71" s="7">
        <f>'OECD Rent'!B71/'OECD HP'!B71</f>
        <v>1.8385593240728673</v>
      </c>
      <c r="C71" s="7">
        <f>'OECD Rent'!C71/'OECD HP'!C71</f>
        <v>1.7900958069279125</v>
      </c>
      <c r="D71" s="7">
        <f>'OECD Rent'!D71/'OECD HP'!D71</f>
        <v>0.86772461406386803</v>
      </c>
      <c r="E71" s="7">
        <f>'OECD Rent'!E71/'OECD HP'!E71</f>
        <v>1.7756396634285949</v>
      </c>
      <c r="F71" s="7">
        <f>'OECD Rent'!F71/'OECD HP'!F71</f>
        <v>1.8344274257664195</v>
      </c>
      <c r="G71" s="7">
        <f>'OECD Rent'!G71/'OECD HP'!G71</f>
        <v>1.8749851532388997</v>
      </c>
      <c r="H71" s="7">
        <f>'OECD Rent'!H71/'OECD HP'!H71</f>
        <v>1.5978947736248377</v>
      </c>
      <c r="I71" s="7">
        <f>'OECD Rent'!I71/'OECD HP'!I71</f>
        <v>2.1546261394687196</v>
      </c>
      <c r="J71" s="7">
        <f>'OECD Rent'!J71/'OECD HP'!J71</f>
        <v>1.1131995044041827</v>
      </c>
      <c r="K71" s="7">
        <f>'OECD Rent'!K71/'OECD HP'!K71</f>
        <v>0.66667490449414157</v>
      </c>
    </row>
    <row r="72" spans="1:11">
      <c r="A72" s="5">
        <v>35885</v>
      </c>
      <c r="B72" s="7">
        <f>'OECD Rent'!B72/'OECD HP'!B72</f>
        <v>1.8055905406884298</v>
      </c>
      <c r="C72" s="7">
        <f>'OECD Rent'!C72/'OECD HP'!C72</f>
        <v>1.8028072605200332</v>
      </c>
      <c r="D72" s="7">
        <f>'OECD Rent'!D72/'OECD HP'!D72</f>
        <v>0.87187710851304423</v>
      </c>
      <c r="E72" s="7">
        <f>'OECD Rent'!E72/'OECD HP'!E72</f>
        <v>1.7747936406167781</v>
      </c>
      <c r="F72" s="7">
        <f>'OECD Rent'!F72/'OECD HP'!F72</f>
        <v>1.8524078438786178</v>
      </c>
      <c r="G72" s="7">
        <f>'OECD Rent'!G72/'OECD HP'!G72</f>
        <v>1.8253245414845254</v>
      </c>
      <c r="H72" s="7">
        <f>'OECD Rent'!H72/'OECD HP'!H72</f>
        <v>1.5527723372377005</v>
      </c>
      <c r="I72" s="7">
        <f>'OECD Rent'!I72/'OECD HP'!I72</f>
        <v>2.0883278171447919</v>
      </c>
      <c r="J72" s="7">
        <f>'OECD Rent'!J72/'OECD HP'!J72</f>
        <v>1.1084323511152523</v>
      </c>
      <c r="K72" s="7">
        <f>'OECD Rent'!K72/'OECD HP'!K72</f>
        <v>0.67076424866519901</v>
      </c>
    </row>
    <row r="73" spans="1:11">
      <c r="A73" s="5">
        <v>35976</v>
      </c>
      <c r="B73" s="7">
        <f>'OECD Rent'!B73/'OECD HP'!B73</f>
        <v>1.7893372192371526</v>
      </c>
      <c r="C73" s="7">
        <f>'OECD Rent'!C73/'OECD HP'!C73</f>
        <v>1.8234192290359021</v>
      </c>
      <c r="D73" s="7">
        <f>'OECD Rent'!D73/'OECD HP'!D73</f>
        <v>0.87658830734974291</v>
      </c>
      <c r="E73" s="7">
        <f>'OECD Rent'!E73/'OECD HP'!E73</f>
        <v>1.7227975705400749</v>
      </c>
      <c r="F73" s="7">
        <f>'OECD Rent'!F73/'OECD HP'!F73</f>
        <v>1.8409639491215573</v>
      </c>
      <c r="G73" s="7">
        <f>'OECD Rent'!G73/'OECD HP'!G73</f>
        <v>1.7572446409716669</v>
      </c>
      <c r="H73" s="7">
        <f>'OECD Rent'!H73/'OECD HP'!H73</f>
        <v>1.4309158434013634</v>
      </c>
      <c r="I73" s="7">
        <f>'OECD Rent'!I73/'OECD HP'!I73</f>
        <v>2.0524453571186263</v>
      </c>
      <c r="J73" s="7">
        <f>'OECD Rent'!J73/'OECD HP'!J73</f>
        <v>1.1021842161161424</v>
      </c>
      <c r="K73" s="7">
        <f>'OECD Rent'!K73/'OECD HP'!K73</f>
        <v>0.66967926924094134</v>
      </c>
    </row>
    <row r="74" spans="1:11">
      <c r="A74" s="5">
        <v>36068</v>
      </c>
      <c r="B74" s="7">
        <f>'OECD Rent'!B74/'OECD HP'!B74</f>
        <v>1.7956674120626508</v>
      </c>
      <c r="C74" s="7">
        <f>'OECD Rent'!C74/'OECD HP'!C74</f>
        <v>1.8350802767621688</v>
      </c>
      <c r="D74" s="7">
        <f>'OECD Rent'!D74/'OECD HP'!D74</f>
        <v>0.87990703211670129</v>
      </c>
      <c r="E74" s="7">
        <f>'OECD Rent'!E74/'OECD HP'!E74</f>
        <v>1.6970850858979889</v>
      </c>
      <c r="F74" s="7">
        <f>'OECD Rent'!F74/'OECD HP'!F74</f>
        <v>1.8377606755726277</v>
      </c>
      <c r="G74" s="7">
        <f>'OECD Rent'!G74/'OECD HP'!G74</f>
        <v>1.7286282295869198</v>
      </c>
      <c r="H74" s="7">
        <f>'OECD Rent'!H74/'OECD HP'!H74</f>
        <v>1.3259302078370485</v>
      </c>
      <c r="I74" s="7">
        <f>'OECD Rent'!I74/'OECD HP'!I74</f>
        <v>2.010890055922161</v>
      </c>
      <c r="J74" s="7">
        <f>'OECD Rent'!J74/'OECD HP'!J74</f>
        <v>1.0968546657465024</v>
      </c>
      <c r="K74" s="7">
        <f>'OECD Rent'!K74/'OECD HP'!K74</f>
        <v>0.6725216658967279</v>
      </c>
    </row>
    <row r="75" spans="1:11">
      <c r="A75" s="5">
        <v>36160</v>
      </c>
      <c r="B75" s="7">
        <f>'OECD Rent'!B75/'OECD HP'!B75</f>
        <v>1.7791826661384538</v>
      </c>
      <c r="C75" s="7">
        <f>'OECD Rent'!C75/'OECD HP'!C75</f>
        <v>1.8208528707757319</v>
      </c>
      <c r="D75" s="7">
        <f>'OECD Rent'!D75/'OECD HP'!D75</f>
        <v>0.87928261336493863</v>
      </c>
      <c r="E75" s="7">
        <f>'OECD Rent'!E75/'OECD HP'!E75</f>
        <v>1.7172022701318406</v>
      </c>
      <c r="F75" s="7">
        <f>'OECD Rent'!F75/'OECD HP'!F75</f>
        <v>1.8264664132259474</v>
      </c>
      <c r="G75" s="7">
        <f>'OECD Rent'!G75/'OECD HP'!G75</f>
        <v>1.7241241467222048</v>
      </c>
      <c r="H75" s="7">
        <f>'OECD Rent'!H75/'OECD HP'!H75</f>
        <v>1.2042826760705398</v>
      </c>
      <c r="I75" s="7">
        <f>'OECD Rent'!I75/'OECD HP'!I75</f>
        <v>1.949913908098253</v>
      </c>
      <c r="J75" s="7">
        <f>'OECD Rent'!J75/'OECD HP'!J75</f>
        <v>1.089635998149785</v>
      </c>
      <c r="K75" s="7">
        <f>'OECD Rent'!K75/'OECD HP'!K75</f>
        <v>0.67720352794162852</v>
      </c>
    </row>
    <row r="76" spans="1:11">
      <c r="A76" s="5">
        <v>36250</v>
      </c>
      <c r="B76" s="7">
        <f>'OECD Rent'!B76/'OECD HP'!B76</f>
        <v>1.759147013269287</v>
      </c>
      <c r="C76" s="7">
        <f>'OECD Rent'!C76/'OECD HP'!C76</f>
        <v>1.807831871629948</v>
      </c>
      <c r="D76" s="7">
        <f>'OECD Rent'!D76/'OECD HP'!D76</f>
        <v>0.88047293758922462</v>
      </c>
      <c r="E76" s="7">
        <f>'OECD Rent'!E76/'OECD HP'!E76</f>
        <v>1.6983561103078686</v>
      </c>
      <c r="F76" s="7">
        <f>'OECD Rent'!F76/'OECD HP'!F76</f>
        <v>1.7863604929255263</v>
      </c>
      <c r="G76" s="7">
        <f>'OECD Rent'!G76/'OECD HP'!G76</f>
        <v>1.7028082973711867</v>
      </c>
      <c r="H76" s="7">
        <f>'OECD Rent'!H76/'OECD HP'!H76</f>
        <v>1.0563733813656007</v>
      </c>
      <c r="I76" s="7">
        <f>'OECD Rent'!I76/'OECD HP'!I76</f>
        <v>1.9190105768758361</v>
      </c>
      <c r="J76" s="7">
        <f>'OECD Rent'!J76/'OECD HP'!J76</f>
        <v>1.0782050163887416</v>
      </c>
      <c r="K76" s="7">
        <f>'OECD Rent'!K76/'OECD HP'!K76</f>
        <v>0.68205136500092167</v>
      </c>
    </row>
    <row r="77" spans="1:11">
      <c r="A77" s="5">
        <v>36341</v>
      </c>
      <c r="B77" s="7">
        <f>'OECD Rent'!B77/'OECD HP'!B77</f>
        <v>1.7336955798382667</v>
      </c>
      <c r="C77" s="7">
        <f>'OECD Rent'!C77/'OECD HP'!C77</f>
        <v>1.7943657137354208</v>
      </c>
      <c r="D77" s="7">
        <f>'OECD Rent'!D77/'OECD HP'!D77</f>
        <v>0.88457044418578001</v>
      </c>
      <c r="E77" s="7">
        <f>'OECD Rent'!E77/'OECD HP'!E77</f>
        <v>1.7039412880399798</v>
      </c>
      <c r="F77" s="7">
        <f>'OECD Rent'!F77/'OECD HP'!F77</f>
        <v>1.775640247464334</v>
      </c>
      <c r="G77" s="7">
        <f>'OECD Rent'!G77/'OECD HP'!G77</f>
        <v>1.6674452459153322</v>
      </c>
      <c r="H77" s="7">
        <f>'OECD Rent'!H77/'OECD HP'!H77</f>
        <v>0.99033438568470256</v>
      </c>
      <c r="I77" s="7">
        <f>'OECD Rent'!I77/'OECD HP'!I77</f>
        <v>1.8641542284230954</v>
      </c>
      <c r="J77" s="7">
        <f>'OECD Rent'!J77/'OECD HP'!J77</f>
        <v>1.0704705029612396</v>
      </c>
      <c r="K77" s="7">
        <f>'OECD Rent'!K77/'OECD HP'!K77</f>
        <v>0.68993073378029723</v>
      </c>
    </row>
    <row r="78" spans="1:11">
      <c r="A78" s="5">
        <v>36433</v>
      </c>
      <c r="B78" s="7">
        <f>'OECD Rent'!B78/'OECD HP'!B78</f>
        <v>1.7026746517247069</v>
      </c>
      <c r="C78" s="7">
        <f>'OECD Rent'!C78/'OECD HP'!C78</f>
        <v>1.7868120492439354</v>
      </c>
      <c r="D78" s="7">
        <f>'OECD Rent'!D78/'OECD HP'!D78</f>
        <v>0.88675501403323298</v>
      </c>
      <c r="E78" s="7">
        <f>'OECD Rent'!E78/'OECD HP'!E78</f>
        <v>1.6590238979214214</v>
      </c>
      <c r="F78" s="7">
        <f>'OECD Rent'!F78/'OECD HP'!F78</f>
        <v>1.7367751240176552</v>
      </c>
      <c r="G78" s="7">
        <f>'OECD Rent'!G78/'OECD HP'!G78</f>
        <v>1.6104689590453471</v>
      </c>
      <c r="H78" s="7">
        <f>'OECD Rent'!H78/'OECD HP'!H78</f>
        <v>0.90961020234177958</v>
      </c>
      <c r="I78" s="7">
        <f>'OECD Rent'!I78/'OECD HP'!I78</f>
        <v>1.8274881610722251</v>
      </c>
      <c r="J78" s="7">
        <f>'OECD Rent'!J78/'OECD HP'!J78</f>
        <v>1.060881229926194</v>
      </c>
      <c r="K78" s="7">
        <f>'OECD Rent'!K78/'OECD HP'!K78</f>
        <v>0.69647986803445061</v>
      </c>
    </row>
    <row r="79" spans="1:11">
      <c r="A79" s="5">
        <v>36525</v>
      </c>
      <c r="B79" s="7">
        <f>'OECD Rent'!B79/'OECD HP'!B79</f>
        <v>1.6707081576302183</v>
      </c>
      <c r="C79" s="7">
        <f>'OECD Rent'!C79/'OECD HP'!C79</f>
        <v>1.7727573235543499</v>
      </c>
      <c r="D79" s="7">
        <f>'OECD Rent'!D79/'OECD HP'!D79</f>
        <v>0.88458237255579864</v>
      </c>
      <c r="E79" s="7">
        <f>'OECD Rent'!E79/'OECD HP'!E79</f>
        <v>1.6283048470994004</v>
      </c>
      <c r="F79" s="7">
        <f>'OECD Rent'!F79/'OECD HP'!F79</f>
        <v>1.7080904446030971</v>
      </c>
      <c r="G79" s="7">
        <f>'OECD Rent'!G79/'OECD HP'!G79</f>
        <v>1.5580750719412457</v>
      </c>
      <c r="H79" s="7">
        <f>'OECD Rent'!H79/'OECD HP'!H79</f>
        <v>0.81273749186278144</v>
      </c>
      <c r="I79" s="7">
        <f>'OECD Rent'!I79/'OECD HP'!I79</f>
        <v>1.79534237125059</v>
      </c>
      <c r="J79" s="7">
        <f>'OECD Rent'!J79/'OECD HP'!J79</f>
        <v>1.0520237228696641</v>
      </c>
      <c r="K79" s="7">
        <f>'OECD Rent'!K79/'OECD HP'!K79</f>
        <v>0.70180898417433535</v>
      </c>
    </row>
    <row r="80" spans="1:11">
      <c r="A80" s="5">
        <v>36616</v>
      </c>
      <c r="B80" s="7">
        <f>'OECD Rent'!B80/'OECD HP'!B80</f>
        <v>1.6479808790618964</v>
      </c>
      <c r="C80" s="7">
        <f>'OECD Rent'!C80/'OECD HP'!C80</f>
        <v>1.7550726759843644</v>
      </c>
      <c r="D80" s="7">
        <f>'OECD Rent'!D80/'OECD HP'!D80</f>
        <v>0.88733307373659831</v>
      </c>
      <c r="E80" s="7">
        <f>'OECD Rent'!E80/'OECD HP'!E80</f>
        <v>1.6164439539595612</v>
      </c>
      <c r="F80" s="7">
        <f>'OECD Rent'!F80/'OECD HP'!F80</f>
        <v>1.6495225999695979</v>
      </c>
      <c r="G80" s="7">
        <f>'OECD Rent'!G80/'OECD HP'!G80</f>
        <v>1.5101795735195156</v>
      </c>
      <c r="H80" s="7">
        <f>'OECD Rent'!H80/'OECD HP'!H80</f>
        <v>0.82576431481517698</v>
      </c>
      <c r="I80" s="7">
        <f>'OECD Rent'!I80/'OECD HP'!I80</f>
        <v>1.7431257548292043</v>
      </c>
      <c r="J80" s="7">
        <f>'OECD Rent'!J80/'OECD HP'!J80</f>
        <v>1.0435264299580345</v>
      </c>
      <c r="K80" s="7">
        <f>'OECD Rent'!K80/'OECD HP'!K80</f>
        <v>0.70768229896361445</v>
      </c>
    </row>
    <row r="81" spans="1:11">
      <c r="A81" s="5">
        <v>36707</v>
      </c>
      <c r="B81" s="7">
        <f>'OECD Rent'!B81/'OECD HP'!B81</f>
        <v>1.6296183124997183</v>
      </c>
      <c r="C81" s="7">
        <f>'OECD Rent'!C81/'OECD HP'!C81</f>
        <v>1.7422124295328325</v>
      </c>
      <c r="D81" s="7">
        <f>'OECD Rent'!D81/'OECD HP'!D81</f>
        <v>0.89824552720713935</v>
      </c>
      <c r="E81" s="7">
        <f>'OECD Rent'!E81/'OECD HP'!E81</f>
        <v>1.6278136547113427</v>
      </c>
      <c r="F81" s="7">
        <f>'OECD Rent'!F81/'OECD HP'!F81</f>
        <v>1.6229435649596962</v>
      </c>
      <c r="G81" s="7">
        <f>'OECD Rent'!G81/'OECD HP'!G81</f>
        <v>1.4668073108271775</v>
      </c>
      <c r="H81" s="7">
        <f>'OECD Rent'!H81/'OECD HP'!H81</f>
        <v>0.83817872415084849</v>
      </c>
      <c r="I81" s="7">
        <f>'OECD Rent'!I81/'OECD HP'!I81</f>
        <v>1.6844636481263815</v>
      </c>
      <c r="J81" s="7">
        <f>'OECD Rent'!J81/'OECD HP'!J81</f>
        <v>1.0345409738036999</v>
      </c>
      <c r="K81" s="7">
        <f>'OECD Rent'!K81/'OECD HP'!K81</f>
        <v>0.7146546643033751</v>
      </c>
    </row>
    <row r="82" spans="1:11">
      <c r="A82" s="5">
        <v>36799</v>
      </c>
      <c r="B82" s="7">
        <f>'OECD Rent'!B82/'OECD HP'!B82</f>
        <v>1.6395673782438995</v>
      </c>
      <c r="C82" s="7">
        <f>'OECD Rent'!C82/'OECD HP'!C82</f>
        <v>1.729290598881229</v>
      </c>
      <c r="D82" s="7">
        <f>'OECD Rent'!D82/'OECD HP'!D82</f>
        <v>0.89053768819785351</v>
      </c>
      <c r="E82" s="7">
        <f>'OECD Rent'!E82/'OECD HP'!E82</f>
        <v>1.6191146078615237</v>
      </c>
      <c r="F82" s="7">
        <f>'OECD Rent'!F82/'OECD HP'!F82</f>
        <v>1.5921612849663087</v>
      </c>
      <c r="G82" s="7">
        <f>'OECD Rent'!G82/'OECD HP'!G82</f>
        <v>1.4716322509812747</v>
      </c>
      <c r="H82" s="7">
        <f>'OECD Rent'!H82/'OECD HP'!H82</f>
        <v>0.88173861999448411</v>
      </c>
      <c r="I82" s="7">
        <f>'OECD Rent'!I82/'OECD HP'!I82</f>
        <v>1.6474928048628712</v>
      </c>
      <c r="J82" s="7">
        <f>'OECD Rent'!J82/'OECD HP'!J82</f>
        <v>1.0269089446592417</v>
      </c>
      <c r="K82" s="7">
        <f>'OECD Rent'!K82/'OECD HP'!K82</f>
        <v>0.72236793330524218</v>
      </c>
    </row>
    <row r="83" spans="1:11">
      <c r="A83" s="5">
        <v>36891</v>
      </c>
      <c r="B83" s="7">
        <f>'OECD Rent'!B83/'OECD HP'!B83</f>
        <v>1.6154297097218664</v>
      </c>
      <c r="C83" s="7">
        <f>'OECD Rent'!C83/'OECD HP'!C83</f>
        <v>1.7173595411845672</v>
      </c>
      <c r="D83" s="7">
        <f>'OECD Rent'!D83/'OECD HP'!D83</f>
        <v>0.88612169004792973</v>
      </c>
      <c r="E83" s="7">
        <f>'OECD Rent'!E83/'OECD HP'!E83</f>
        <v>1.5909193083146786</v>
      </c>
      <c r="F83" s="7">
        <f>'OECD Rent'!F83/'OECD HP'!F83</f>
        <v>1.5728983290314407</v>
      </c>
      <c r="G83" s="7">
        <f>'OECD Rent'!G83/'OECD HP'!G83</f>
        <v>1.4206150181209607</v>
      </c>
      <c r="H83" s="7">
        <f>'OECD Rent'!H83/'OECD HP'!H83</f>
        <v>0.92315326702936051</v>
      </c>
      <c r="I83" s="7">
        <f>'OECD Rent'!I83/'OECD HP'!I83</f>
        <v>1.6171932247066712</v>
      </c>
      <c r="J83" s="7">
        <f>'OECD Rent'!J83/'OECD HP'!J83</f>
        <v>1.0180932154035123</v>
      </c>
      <c r="K83" s="7">
        <f>'OECD Rent'!K83/'OECD HP'!K83</f>
        <v>0.73054629729677156</v>
      </c>
    </row>
    <row r="84" spans="1:11">
      <c r="A84" s="5">
        <v>36981</v>
      </c>
      <c r="B84" s="7">
        <f>'OECD Rent'!B84/'OECD HP'!B84</f>
        <v>1.5882681918699022</v>
      </c>
      <c r="C84" s="7">
        <f>'OECD Rent'!C84/'OECD HP'!C84</f>
        <v>1.70353307216409</v>
      </c>
      <c r="D84" s="7">
        <f>'OECD Rent'!D84/'OECD HP'!D84</f>
        <v>0.89068079495516517</v>
      </c>
      <c r="E84" s="7">
        <f>'OECD Rent'!E84/'OECD HP'!E84</f>
        <v>1.5637529543927315</v>
      </c>
      <c r="F84" s="7">
        <f>'OECD Rent'!F84/'OECD HP'!F84</f>
        <v>1.5347534656664539</v>
      </c>
      <c r="G84" s="7">
        <f>'OECD Rent'!G84/'OECD HP'!G84</f>
        <v>1.4167871411088941</v>
      </c>
      <c r="H84" s="7">
        <f>'OECD Rent'!H84/'OECD HP'!H84</f>
        <v>0.94298512327649531</v>
      </c>
      <c r="I84" s="7">
        <f>'OECD Rent'!I84/'OECD HP'!I84</f>
        <v>1.580128688315185</v>
      </c>
      <c r="J84" s="7">
        <f>'OECD Rent'!J84/'OECD HP'!J84</f>
        <v>1.0080795489367438</v>
      </c>
      <c r="K84" s="7">
        <f>'OECD Rent'!K84/'OECD HP'!K84</f>
        <v>0.73830878772603636</v>
      </c>
    </row>
    <row r="85" spans="1:11">
      <c r="A85" s="5">
        <v>37072</v>
      </c>
      <c r="B85" s="7">
        <f>'OECD Rent'!B85/'OECD HP'!B85</f>
        <v>1.5511112399901335</v>
      </c>
      <c r="C85" s="7">
        <f>'OECD Rent'!C85/'OECD HP'!C85</f>
        <v>1.6965792383852054</v>
      </c>
      <c r="D85" s="7">
        <f>'OECD Rent'!D85/'OECD HP'!D85</f>
        <v>0.89683120492408952</v>
      </c>
      <c r="E85" s="7">
        <f>'OECD Rent'!E85/'OECD HP'!E85</f>
        <v>1.5568310457204479</v>
      </c>
      <c r="F85" s="7">
        <f>'OECD Rent'!F85/'OECD HP'!F85</f>
        <v>1.5033527910228714</v>
      </c>
      <c r="G85" s="7">
        <f>'OECD Rent'!G85/'OECD HP'!G85</f>
        <v>1.4079874838764044</v>
      </c>
      <c r="H85" s="7">
        <f>'OECD Rent'!H85/'OECD HP'!H85</f>
        <v>0.94642229332703576</v>
      </c>
      <c r="I85" s="7">
        <f>'OECD Rent'!I85/'OECD HP'!I85</f>
        <v>1.5818323264736256</v>
      </c>
      <c r="J85" s="7">
        <f>'OECD Rent'!J85/'OECD HP'!J85</f>
        <v>1.0028225039685597</v>
      </c>
      <c r="K85" s="7">
        <f>'OECD Rent'!K85/'OECD HP'!K85</f>
        <v>0.74537740840442723</v>
      </c>
    </row>
    <row r="86" spans="1:11">
      <c r="A86" s="5">
        <v>37164</v>
      </c>
      <c r="B86" s="7">
        <f>'OECD Rent'!B86/'OECD HP'!B86</f>
        <v>1.4814999018080146</v>
      </c>
      <c r="C86" s="7">
        <f>'OECD Rent'!C86/'OECD HP'!C86</f>
        <v>1.6791265272490639</v>
      </c>
      <c r="D86" s="7">
        <f>'OECD Rent'!D86/'OECD HP'!D86</f>
        <v>0.90117093627207034</v>
      </c>
      <c r="E86" s="7">
        <f>'OECD Rent'!E86/'OECD HP'!E86</f>
        <v>1.5343759926190443</v>
      </c>
      <c r="F86" s="7">
        <f>'OECD Rent'!F86/'OECD HP'!F86</f>
        <v>1.4835573704679814</v>
      </c>
      <c r="G86" s="7">
        <f>'OECD Rent'!G86/'OECD HP'!G86</f>
        <v>1.3806619471344577</v>
      </c>
      <c r="H86" s="7">
        <f>'OECD Rent'!H86/'OECD HP'!H86</f>
        <v>0.93081103470742166</v>
      </c>
      <c r="I86" s="7">
        <f>'OECD Rent'!I86/'OECD HP'!I86</f>
        <v>1.5706608681197307</v>
      </c>
      <c r="J86" s="7">
        <f>'OECD Rent'!J86/'OECD HP'!J86</f>
        <v>0.99737462346881056</v>
      </c>
      <c r="K86" s="7">
        <f>'OECD Rent'!K86/'OECD HP'!K86</f>
        <v>0.75421856137916521</v>
      </c>
    </row>
    <row r="87" spans="1:11">
      <c r="A87" s="5">
        <v>37256</v>
      </c>
      <c r="B87" s="7">
        <f>'OECD Rent'!B87/'OECD HP'!B87</f>
        <v>1.4444479713738447</v>
      </c>
      <c r="C87" s="7">
        <f>'OECD Rent'!C87/'OECD HP'!C87</f>
        <v>1.65874780261946</v>
      </c>
      <c r="D87" s="7">
        <f>'OECD Rent'!D87/'OECD HP'!D87</f>
        <v>0.91154819426046285</v>
      </c>
      <c r="E87" s="7">
        <f>'OECD Rent'!E87/'OECD HP'!E87</f>
        <v>1.4920585591077429</v>
      </c>
      <c r="F87" s="7">
        <f>'OECD Rent'!F87/'OECD HP'!F87</f>
        <v>1.46529640409069</v>
      </c>
      <c r="G87" s="7">
        <f>'OECD Rent'!G87/'OECD HP'!G87</f>
        <v>1.4005242001140008</v>
      </c>
      <c r="H87" s="7">
        <f>'OECD Rent'!H87/'OECD HP'!H87</f>
        <v>0.90726435348268797</v>
      </c>
      <c r="I87" s="7">
        <f>'OECD Rent'!I87/'OECD HP'!I87</f>
        <v>1.56925127233808</v>
      </c>
      <c r="J87" s="7">
        <f>'OECD Rent'!J87/'OECD HP'!J87</f>
        <v>0.99185647922257092</v>
      </c>
      <c r="K87" s="7">
        <f>'OECD Rent'!K87/'OECD HP'!K87</f>
        <v>0.76403714300536918</v>
      </c>
    </row>
    <row r="88" spans="1:11">
      <c r="A88" s="5">
        <v>37346</v>
      </c>
      <c r="B88" s="7">
        <f>'OECD Rent'!B88/'OECD HP'!B88</f>
        <v>1.389741908252754</v>
      </c>
      <c r="C88" s="7">
        <f>'OECD Rent'!C88/'OECD HP'!C88</f>
        <v>1.6344154394577048</v>
      </c>
      <c r="D88" s="7">
        <f>'OECD Rent'!D88/'OECD HP'!D88</f>
        <v>0.9212684842884834</v>
      </c>
      <c r="E88" s="7">
        <f>'OECD Rent'!E88/'OECD HP'!E88</f>
        <v>1.4411605292171954</v>
      </c>
      <c r="F88" s="7">
        <f>'OECD Rent'!F88/'OECD HP'!F88</f>
        <v>1.4532622137951663</v>
      </c>
      <c r="G88" s="7">
        <f>'OECD Rent'!G88/'OECD HP'!G88</f>
        <v>1.3446421428993487</v>
      </c>
      <c r="H88" s="7">
        <f>'OECD Rent'!H88/'OECD HP'!H88</f>
        <v>0.87740006175838314</v>
      </c>
      <c r="I88" s="7">
        <f>'OECD Rent'!I88/'OECD HP'!I88</f>
        <v>1.5513038338637057</v>
      </c>
      <c r="J88" s="7">
        <f>'OECD Rent'!J88/'OECD HP'!J88</f>
        <v>0.98589664910861174</v>
      </c>
      <c r="K88" s="7">
        <f>'OECD Rent'!K88/'OECD HP'!K88</f>
        <v>0.77419288636772299</v>
      </c>
    </row>
    <row r="89" spans="1:11">
      <c r="A89" s="5">
        <v>37437</v>
      </c>
      <c r="B89" s="7">
        <f>'OECD Rent'!B89/'OECD HP'!B89</f>
        <v>1.3246150279735367</v>
      </c>
      <c r="C89" s="7">
        <f>'OECD Rent'!C89/'OECD HP'!C89</f>
        <v>1.6021652001140585</v>
      </c>
      <c r="D89" s="7">
        <f>'OECD Rent'!D89/'OECD HP'!D89</f>
        <v>0.92066782014396031</v>
      </c>
      <c r="E89" s="7">
        <f>'OECD Rent'!E89/'OECD HP'!E89</f>
        <v>1.3778466493646959</v>
      </c>
      <c r="F89" s="7">
        <f>'OECD Rent'!F89/'OECD HP'!F89</f>
        <v>1.4297795932805</v>
      </c>
      <c r="G89" s="7">
        <f>'OECD Rent'!G89/'OECD HP'!G89</f>
        <v>1.2744230734732498</v>
      </c>
      <c r="H89" s="7">
        <f>'OECD Rent'!H89/'OECD HP'!H89</f>
        <v>0.856087738813612</v>
      </c>
      <c r="I89" s="7">
        <f>'OECD Rent'!I89/'OECD HP'!I89</f>
        <v>1.5311755421162763</v>
      </c>
      <c r="J89" s="7">
        <f>'OECD Rent'!J89/'OECD HP'!J89</f>
        <v>0.97603478809373145</v>
      </c>
      <c r="K89" s="7">
        <f>'OECD Rent'!K89/'OECD HP'!K89</f>
        <v>0.7844871842308907</v>
      </c>
    </row>
    <row r="90" spans="1:11">
      <c r="A90" s="5">
        <v>37529</v>
      </c>
      <c r="B90" s="7">
        <f>'OECD Rent'!B90/'OECD HP'!B90</f>
        <v>1.2779294061941524</v>
      </c>
      <c r="C90" s="7">
        <f>'OECD Rent'!C90/'OECD HP'!C90</f>
        <v>1.5738896268298588</v>
      </c>
      <c r="D90" s="7">
        <f>'OECD Rent'!D90/'OECD HP'!D90</f>
        <v>0.92340179258238075</v>
      </c>
      <c r="E90" s="7">
        <f>'OECD Rent'!E90/'OECD HP'!E90</f>
        <v>1.3553997588064917</v>
      </c>
      <c r="F90" s="7">
        <f>'OECD Rent'!F90/'OECD HP'!F90</f>
        <v>1.3976665626003486</v>
      </c>
      <c r="G90" s="7">
        <f>'OECD Rent'!G90/'OECD HP'!G90</f>
        <v>1.2093998125512053</v>
      </c>
      <c r="H90" s="7">
        <f>'OECD Rent'!H90/'OECD HP'!H90</f>
        <v>0.83903731336527609</v>
      </c>
      <c r="I90" s="7">
        <f>'OECD Rent'!I90/'OECD HP'!I90</f>
        <v>1.4985477053189811</v>
      </c>
      <c r="J90" s="7">
        <f>'OECD Rent'!J90/'OECD HP'!J90</f>
        <v>0.96402193379243151</v>
      </c>
      <c r="K90" s="7">
        <f>'OECD Rent'!K90/'OECD HP'!K90</f>
        <v>0.79560228907527786</v>
      </c>
    </row>
    <row r="91" spans="1:11">
      <c r="A91" s="5">
        <v>37621</v>
      </c>
      <c r="B91" s="7">
        <f>'OECD Rent'!B91/'OECD HP'!B91</f>
        <v>1.2439179567855192</v>
      </c>
      <c r="C91" s="7">
        <f>'OECD Rent'!C91/'OECD HP'!C91</f>
        <v>1.5505349009434615</v>
      </c>
      <c r="D91" s="7">
        <f>'OECD Rent'!D91/'OECD HP'!D91</f>
        <v>0.9319770091107219</v>
      </c>
      <c r="E91" s="7">
        <f>'OECD Rent'!E91/'OECD HP'!E91</f>
        <v>1.3156852138735364</v>
      </c>
      <c r="F91" s="7">
        <f>'OECD Rent'!F91/'OECD HP'!F91</f>
        <v>1.3714505421587937</v>
      </c>
      <c r="G91" s="7">
        <f>'OECD Rent'!G91/'OECD HP'!G91</f>
        <v>1.1453722634562038</v>
      </c>
      <c r="H91" s="7">
        <f>'OECD Rent'!H91/'OECD HP'!H91</f>
        <v>0.83124165061432553</v>
      </c>
      <c r="I91" s="7">
        <f>'OECD Rent'!I91/'OECD HP'!I91</f>
        <v>1.4741578228614398</v>
      </c>
      <c r="J91" s="7">
        <f>'OECD Rent'!J91/'OECD HP'!J91</f>
        <v>0.95174795369223619</v>
      </c>
      <c r="K91" s="7">
        <f>'OECD Rent'!K91/'OECD HP'!K91</f>
        <v>0.80750275954855466</v>
      </c>
    </row>
    <row r="92" spans="1:11">
      <c r="A92" s="5">
        <v>37711</v>
      </c>
      <c r="B92" s="7">
        <f>'OECD Rent'!B92/'OECD HP'!B92</f>
        <v>1.2037025366105352</v>
      </c>
      <c r="C92" s="7">
        <f>'OECD Rent'!C92/'OECD HP'!C92</f>
        <v>1.5216258468795198</v>
      </c>
      <c r="D92" s="7">
        <f>'OECD Rent'!D92/'OECD HP'!D92</f>
        <v>0.93329856731586924</v>
      </c>
      <c r="E92" s="7">
        <f>'OECD Rent'!E92/'OECD HP'!E92</f>
        <v>1.2682900949835987</v>
      </c>
      <c r="F92" s="7">
        <f>'OECD Rent'!F92/'OECD HP'!F92</f>
        <v>1.3444955552277742</v>
      </c>
      <c r="G92" s="7">
        <f>'OECD Rent'!G92/'OECD HP'!G92</f>
        <v>1.1140661811367241</v>
      </c>
      <c r="H92" s="7">
        <f>'OECD Rent'!H92/'OECD HP'!H92</f>
        <v>0.76379535438014934</v>
      </c>
      <c r="I92" s="7">
        <f>'OECD Rent'!I92/'OECD HP'!I92</f>
        <v>1.475175780527413</v>
      </c>
      <c r="J92" s="7">
        <f>'OECD Rent'!J92/'OECD HP'!J92</f>
        <v>0.93995792379106158</v>
      </c>
      <c r="K92" s="7">
        <f>'OECD Rent'!K92/'OECD HP'!K92</f>
        <v>0.81996548599522334</v>
      </c>
    </row>
    <row r="93" spans="1:11">
      <c r="A93" s="5">
        <v>37802</v>
      </c>
      <c r="B93" s="7">
        <f>'OECD Rent'!B93/'OECD HP'!B93</f>
        <v>1.1518917494376728</v>
      </c>
      <c r="C93" s="7">
        <f>'OECD Rent'!C93/'OECD HP'!C93</f>
        <v>1.5027718414052376</v>
      </c>
      <c r="D93" s="7">
        <f>'OECD Rent'!D93/'OECD HP'!D93</f>
        <v>0.92240307368290531</v>
      </c>
      <c r="E93" s="7">
        <f>'OECD Rent'!E93/'OECD HP'!E93</f>
        <v>1.2028005945448117</v>
      </c>
      <c r="F93" s="7">
        <f>'OECD Rent'!F93/'OECD HP'!F93</f>
        <v>1.3143017763123179</v>
      </c>
      <c r="G93" s="7">
        <f>'OECD Rent'!G93/'OECD HP'!G93</f>
        <v>1.0950237025693113</v>
      </c>
      <c r="H93" s="7">
        <f>'OECD Rent'!H93/'OECD HP'!H93</f>
        <v>0.72194432712674295</v>
      </c>
      <c r="I93" s="7">
        <f>'OECD Rent'!I93/'OECD HP'!I93</f>
        <v>1.4687387879046712</v>
      </c>
      <c r="J93" s="7">
        <f>'OECD Rent'!J93/'OECD HP'!J93</f>
        <v>0.9285415114067056</v>
      </c>
      <c r="K93" s="7">
        <f>'OECD Rent'!K93/'OECD HP'!K93</f>
        <v>0.83387950546602552</v>
      </c>
    </row>
    <row r="94" spans="1:11">
      <c r="A94" s="5">
        <v>37894</v>
      </c>
      <c r="B94" s="7">
        <f>'OECD Rent'!B94/'OECD HP'!B94</f>
        <v>1.0952704838916649</v>
      </c>
      <c r="C94" s="7">
        <f>'OECD Rent'!C94/'OECD HP'!C94</f>
        <v>1.4819719554955564</v>
      </c>
      <c r="D94" s="7">
        <f>'OECD Rent'!D94/'OECD HP'!D94</f>
        <v>0.93342468030677206</v>
      </c>
      <c r="E94" s="7">
        <f>'OECD Rent'!E94/'OECD HP'!E94</f>
        <v>1.1703799792117251</v>
      </c>
      <c r="F94" s="7">
        <f>'OECD Rent'!F94/'OECD HP'!F94</f>
        <v>1.2841546483282535</v>
      </c>
      <c r="G94" s="7">
        <f>'OECD Rent'!G94/'OECD HP'!G94</f>
        <v>1.0831983812052728</v>
      </c>
      <c r="H94" s="7">
        <f>'OECD Rent'!H94/'OECD HP'!H94</f>
        <v>0.67054944521175808</v>
      </c>
      <c r="I94" s="7">
        <f>'OECD Rent'!I94/'OECD HP'!I94</f>
        <v>1.4565896600052584</v>
      </c>
      <c r="J94" s="7">
        <f>'OECD Rent'!J94/'OECD HP'!J94</f>
        <v>0.91645557633599906</v>
      </c>
      <c r="K94" s="7">
        <f>'OECD Rent'!K94/'OECD HP'!K94</f>
        <v>0.84722203693075038</v>
      </c>
    </row>
    <row r="95" spans="1:11">
      <c r="A95" s="5">
        <v>37986</v>
      </c>
      <c r="B95" s="7">
        <f>'OECD Rent'!B95/'OECD HP'!B95</f>
        <v>1.0698827396695323</v>
      </c>
      <c r="C95" s="7">
        <f>'OECD Rent'!C95/'OECD HP'!C95</f>
        <v>1.4531858375622171</v>
      </c>
      <c r="D95" s="7">
        <f>'OECD Rent'!D95/'OECD HP'!D95</f>
        <v>0.93364848119155963</v>
      </c>
      <c r="E95" s="7">
        <f>'OECD Rent'!E95/'OECD HP'!E95</f>
        <v>1.133132870750982</v>
      </c>
      <c r="F95" s="7">
        <f>'OECD Rent'!F95/'OECD HP'!F95</f>
        <v>1.2493405170968948</v>
      </c>
      <c r="G95" s="7">
        <f>'OECD Rent'!G95/'OECD HP'!G95</f>
        <v>1.0552912154739276</v>
      </c>
      <c r="H95" s="7">
        <f>'OECD Rent'!H95/'OECD HP'!H95</f>
        <v>0.65949534402236909</v>
      </c>
      <c r="I95" s="7">
        <f>'OECD Rent'!I95/'OECD HP'!I95</f>
        <v>1.4268066481381994</v>
      </c>
      <c r="J95" s="7">
        <f>'OECD Rent'!J95/'OECD HP'!J95</f>
        <v>0.90226530581713338</v>
      </c>
      <c r="K95" s="7">
        <f>'OECD Rent'!K95/'OECD HP'!K95</f>
        <v>0.86076316161810618</v>
      </c>
    </row>
    <row r="96" spans="1:11">
      <c r="A96" s="5">
        <v>38077</v>
      </c>
      <c r="B96" s="7">
        <f>'OECD Rent'!B96/'OECD HP'!B96</f>
        <v>1.0699830013900262</v>
      </c>
      <c r="C96" s="7">
        <f>'OECD Rent'!C96/'OECD HP'!C96</f>
        <v>1.4237948562530756</v>
      </c>
      <c r="D96" s="7">
        <f>'OECD Rent'!D96/'OECD HP'!D96</f>
        <v>0.93432110908236954</v>
      </c>
      <c r="E96" s="7">
        <f>'OECD Rent'!E96/'OECD HP'!E96</f>
        <v>1.0935223094494646</v>
      </c>
      <c r="F96" s="7">
        <f>'OECD Rent'!F96/'OECD HP'!F96</f>
        <v>1.2071672288285278</v>
      </c>
      <c r="G96" s="7">
        <f>'OECD Rent'!G96/'OECD HP'!G96</f>
        <v>1.0392519773582609</v>
      </c>
      <c r="H96" s="7">
        <f>'OECD Rent'!H96/'OECD HP'!H96</f>
        <v>0.65540974782257899</v>
      </c>
      <c r="I96" s="7">
        <f>'OECD Rent'!I96/'OECD HP'!I96</f>
        <v>1.411842954973314</v>
      </c>
      <c r="J96" s="7">
        <f>'OECD Rent'!J96/'OECD HP'!J96</f>
        <v>0.88754107607281474</v>
      </c>
      <c r="K96" s="7">
        <f>'OECD Rent'!K96/'OECD HP'!K96</f>
        <v>0.87416404000595715</v>
      </c>
    </row>
    <row r="97" spans="1:11">
      <c r="A97" s="5">
        <v>38168</v>
      </c>
      <c r="B97" s="7">
        <f>'OECD Rent'!B97/'OECD HP'!B97</f>
        <v>1.0916602344770896</v>
      </c>
      <c r="C97" s="7">
        <f>'OECD Rent'!C97/'OECD HP'!C97</f>
        <v>1.3987606714002416</v>
      </c>
      <c r="D97" s="7">
        <f>'OECD Rent'!D97/'OECD HP'!D97</f>
        <v>0.95253981732343929</v>
      </c>
      <c r="E97" s="7">
        <f>'OECD Rent'!E97/'OECD HP'!E97</f>
        <v>1.0600392263244005</v>
      </c>
      <c r="F97" s="7">
        <f>'OECD Rent'!F97/'OECD HP'!F97</f>
        <v>1.1762124631850361</v>
      </c>
      <c r="G97" s="7">
        <f>'OECD Rent'!G97/'OECD HP'!G97</f>
        <v>0.99706473879763546</v>
      </c>
      <c r="H97" s="7">
        <f>'OECD Rent'!H97/'OECD HP'!H97</f>
        <v>0.64645435527596051</v>
      </c>
      <c r="I97" s="7">
        <f>'OECD Rent'!I97/'OECD HP'!I97</f>
        <v>1.3828306177762131</v>
      </c>
      <c r="J97" s="7">
        <f>'OECD Rent'!J97/'OECD HP'!J97</f>
        <v>0.8742489984729892</v>
      </c>
      <c r="K97" s="7">
        <f>'OECD Rent'!K97/'OECD HP'!K97</f>
        <v>0.88590730629382219</v>
      </c>
    </row>
    <row r="98" spans="1:11">
      <c r="A98" s="5">
        <v>38260</v>
      </c>
      <c r="B98" s="7">
        <f>'OECD Rent'!B98/'OECD HP'!B98</f>
        <v>1.0986341213622042</v>
      </c>
      <c r="C98" s="7">
        <f>'OECD Rent'!C98/'OECD HP'!C98</f>
        <v>1.3808383017587633</v>
      </c>
      <c r="D98" s="7">
        <f>'OECD Rent'!D98/'OECD HP'!D98</f>
        <v>0.96205058479214955</v>
      </c>
      <c r="E98" s="7">
        <f>'OECD Rent'!E98/'OECD HP'!E98</f>
        <v>1.033393822148762</v>
      </c>
      <c r="F98" s="7">
        <f>'OECD Rent'!F98/'OECD HP'!F98</f>
        <v>1.1437470803188903</v>
      </c>
      <c r="G98" s="7">
        <f>'OECD Rent'!G98/'OECD HP'!G98</f>
        <v>0.9723257182924836</v>
      </c>
      <c r="H98" s="7">
        <f>'OECD Rent'!H98/'OECD HP'!H98</f>
        <v>0.64131410585208282</v>
      </c>
      <c r="I98" s="7">
        <f>'OECD Rent'!I98/'OECD HP'!I98</f>
        <v>1.3670808524732407</v>
      </c>
      <c r="J98" s="7">
        <f>'OECD Rent'!J98/'OECD HP'!J98</f>
        <v>0.85783100958736769</v>
      </c>
      <c r="K98" s="7">
        <f>'OECD Rent'!K98/'OECD HP'!K98</f>
        <v>0.89795201206773401</v>
      </c>
    </row>
    <row r="99" spans="1:11">
      <c r="A99" s="5">
        <v>38352</v>
      </c>
      <c r="B99" s="7">
        <f>'OECD Rent'!B99/'OECD HP'!B99</f>
        <v>1.0919692866577406</v>
      </c>
      <c r="C99" s="7">
        <f>'OECD Rent'!C99/'OECD HP'!C99</f>
        <v>1.360743961427433</v>
      </c>
      <c r="D99" s="7">
        <f>'OECD Rent'!D99/'OECD HP'!D99</f>
        <v>0.96404488094118068</v>
      </c>
      <c r="E99" s="7">
        <f>'OECD Rent'!E99/'OECD HP'!E99</f>
        <v>1.0093067777598221</v>
      </c>
      <c r="F99" s="7">
        <f>'OECD Rent'!F99/'OECD HP'!F99</f>
        <v>1.1125295532274311</v>
      </c>
      <c r="G99" s="7">
        <f>'OECD Rent'!G99/'OECD HP'!G99</f>
        <v>0.96537280649313895</v>
      </c>
      <c r="H99" s="7">
        <f>'OECD Rent'!H99/'OECD HP'!H99</f>
        <v>0.65065614603480715</v>
      </c>
      <c r="I99" s="7">
        <f>'OECD Rent'!I99/'OECD HP'!I99</f>
        <v>1.3352117797869616</v>
      </c>
      <c r="J99" s="7">
        <f>'OECD Rent'!J99/'OECD HP'!J99</f>
        <v>0.84144270745646077</v>
      </c>
      <c r="K99" s="7">
        <f>'OECD Rent'!K99/'OECD HP'!K99</f>
        <v>0.90889369966051781</v>
      </c>
    </row>
    <row r="100" spans="1:11">
      <c r="A100" s="5">
        <v>38442</v>
      </c>
      <c r="B100" s="7">
        <f>'OECD Rent'!B100/'OECD HP'!B100</f>
        <v>1.0872266848062466</v>
      </c>
      <c r="C100" s="7">
        <f>'OECD Rent'!C100/'OECD HP'!C100</f>
        <v>1.3335921687673111</v>
      </c>
      <c r="D100" s="7">
        <f>'OECD Rent'!D100/'OECD HP'!D100</f>
        <v>0.94014556634782642</v>
      </c>
      <c r="E100" s="7">
        <f>'OECD Rent'!E100/'OECD HP'!E100</f>
        <v>0.98191486164842023</v>
      </c>
      <c r="F100" s="7">
        <f>'OECD Rent'!F100/'OECD HP'!F100</f>
        <v>1.0834275528545805</v>
      </c>
      <c r="G100" s="7">
        <f>'OECD Rent'!G100/'OECD HP'!G100</f>
        <v>0.9667467659573985</v>
      </c>
      <c r="H100" s="7">
        <f>'OECD Rent'!H100/'OECD HP'!H100</f>
        <v>0.65539784126613332</v>
      </c>
      <c r="I100" s="7">
        <f>'OECD Rent'!I100/'OECD HP'!I100</f>
        <v>1.3367851727744184</v>
      </c>
      <c r="J100" s="7">
        <f>'OECD Rent'!J100/'OECD HP'!J100</f>
        <v>0.82715529356694173</v>
      </c>
      <c r="K100" s="7">
        <f>'OECD Rent'!K100/'OECD HP'!K100</f>
        <v>0.91965042909913819</v>
      </c>
    </row>
    <row r="101" spans="1:11">
      <c r="A101" s="5">
        <v>38533</v>
      </c>
      <c r="B101" s="7">
        <f>'OECD Rent'!B101/'OECD HP'!B101</f>
        <v>1.0910691579622884</v>
      </c>
      <c r="C101" s="7">
        <f>'OECD Rent'!C101/'OECD HP'!C101</f>
        <v>1.3067245874032594</v>
      </c>
      <c r="D101" s="7">
        <f>'OECD Rent'!D101/'OECD HP'!D101</f>
        <v>0.96276982103352171</v>
      </c>
      <c r="E101" s="7">
        <f>'OECD Rent'!E101/'OECD HP'!E101</f>
        <v>0.96353160949192029</v>
      </c>
      <c r="F101" s="7">
        <f>'OECD Rent'!F101/'OECD HP'!F101</f>
        <v>1.0534413791501345</v>
      </c>
      <c r="G101" s="7">
        <f>'OECD Rent'!G101/'OECD HP'!G101</f>
        <v>0.96514791572029435</v>
      </c>
      <c r="H101" s="7">
        <f>'OECD Rent'!H101/'OECD HP'!H101</f>
        <v>0.65597790246586074</v>
      </c>
      <c r="I101" s="7">
        <f>'OECD Rent'!I101/'OECD HP'!I101</f>
        <v>1.3172564800906672</v>
      </c>
      <c r="J101" s="7">
        <f>'OECD Rent'!J101/'OECD HP'!J101</f>
        <v>0.81062049528536817</v>
      </c>
      <c r="K101" s="7">
        <f>'OECD Rent'!K101/'OECD HP'!K101</f>
        <v>0.93075714713887592</v>
      </c>
    </row>
    <row r="102" spans="1:11">
      <c r="A102" s="5">
        <v>38625</v>
      </c>
      <c r="B102" s="7">
        <f>'OECD Rent'!B102/'OECD HP'!B102</f>
        <v>1.0982017671821558</v>
      </c>
      <c r="C102" s="7">
        <f>'OECD Rent'!C102/'OECD HP'!C102</f>
        <v>1.2908758612128988</v>
      </c>
      <c r="D102" s="7">
        <f>'OECD Rent'!D102/'OECD HP'!D102</f>
        <v>0.94099115620044771</v>
      </c>
      <c r="E102" s="7">
        <f>'OECD Rent'!E102/'OECD HP'!E102</f>
        <v>0.94725784851944805</v>
      </c>
      <c r="F102" s="7">
        <f>'OECD Rent'!F102/'OECD HP'!F102</f>
        <v>1.0250744587200358</v>
      </c>
      <c r="G102" s="7">
        <f>'OECD Rent'!G102/'OECD HP'!G102</f>
        <v>0.96031170001270882</v>
      </c>
      <c r="H102" s="7">
        <f>'OECD Rent'!H102/'OECD HP'!H102</f>
        <v>0.64591770237820456</v>
      </c>
      <c r="I102" s="7">
        <f>'OECD Rent'!I102/'OECD HP'!I102</f>
        <v>1.2828905246819715</v>
      </c>
      <c r="J102" s="7">
        <f>'OECD Rent'!J102/'OECD HP'!J102</f>
        <v>0.79337715800171704</v>
      </c>
      <c r="K102" s="7">
        <f>'OECD Rent'!K102/'OECD HP'!K102</f>
        <v>0.94089469211706711</v>
      </c>
    </row>
    <row r="103" spans="1:11">
      <c r="A103" s="5">
        <v>38717</v>
      </c>
      <c r="B103" s="7">
        <f>'OECD Rent'!B103/'OECD HP'!B103</f>
        <v>1.0919236126298291</v>
      </c>
      <c r="C103" s="7">
        <f>'OECD Rent'!C103/'OECD HP'!C103</f>
        <v>1.2640082212303276</v>
      </c>
      <c r="D103" s="7">
        <f>'OECD Rent'!D103/'OECD HP'!D103</f>
        <v>0.95830294424678175</v>
      </c>
      <c r="E103" s="7">
        <f>'OECD Rent'!E103/'OECD HP'!E103</f>
        <v>0.92369100527655801</v>
      </c>
      <c r="F103" s="7">
        <f>'OECD Rent'!F103/'OECD HP'!F103</f>
        <v>1.0025905311483632</v>
      </c>
      <c r="G103" s="7">
        <f>'OECD Rent'!G103/'OECD HP'!G103</f>
        <v>0.9524941371869482</v>
      </c>
      <c r="H103" s="7">
        <f>'OECD Rent'!H103/'OECD HP'!H103</f>
        <v>0.63930576384502924</v>
      </c>
      <c r="I103" s="7">
        <f>'OECD Rent'!I103/'OECD HP'!I103</f>
        <v>1.2306102320902939</v>
      </c>
      <c r="J103" s="7">
        <f>'OECD Rent'!J103/'OECD HP'!J103</f>
        <v>0.78264240012198016</v>
      </c>
      <c r="K103" s="7">
        <f>'OECD Rent'!K103/'OECD HP'!K103</f>
        <v>0.94668996613406065</v>
      </c>
    </row>
    <row r="104" spans="1:11">
      <c r="A104" s="5">
        <v>38807</v>
      </c>
      <c r="B104" s="7">
        <f>'OECD Rent'!B104/'OECD HP'!B104</f>
        <v>1.079154760748591</v>
      </c>
      <c r="C104" s="7">
        <f>'OECD Rent'!C104/'OECD HP'!C104</f>
        <v>1.2303835416775393</v>
      </c>
      <c r="D104" s="7">
        <f>'OECD Rent'!D104/'OECD HP'!D104</f>
        <v>0.96074700704755189</v>
      </c>
      <c r="E104" s="7">
        <f>'OECD Rent'!E104/'OECD HP'!E104</f>
        <v>0.90806469606186724</v>
      </c>
      <c r="F104" s="7">
        <f>'OECD Rent'!F104/'OECD HP'!F104</f>
        <v>0.98291129722341908</v>
      </c>
      <c r="G104" s="7">
        <f>'OECD Rent'!G104/'OECD HP'!G104</f>
        <v>0.93811963880520632</v>
      </c>
      <c r="H104" s="7">
        <f>'OECD Rent'!H104/'OECD HP'!H104</f>
        <v>0.66215818216728628</v>
      </c>
      <c r="I104" s="7">
        <f>'OECD Rent'!I104/'OECD HP'!I104</f>
        <v>1.1872866648129781</v>
      </c>
      <c r="J104" s="7">
        <f>'OECD Rent'!J104/'OECD HP'!J104</f>
        <v>0.77769452241661152</v>
      </c>
      <c r="K104" s="7">
        <f>'OECD Rent'!K104/'OECD HP'!K104</f>
        <v>0.95472272319855844</v>
      </c>
    </row>
    <row r="105" spans="1:11">
      <c r="A105" s="5">
        <v>38898</v>
      </c>
      <c r="B105" s="7">
        <f>'OECD Rent'!B105/'OECD HP'!B105</f>
        <v>1.0539325141294429</v>
      </c>
      <c r="C105" s="7">
        <f>'OECD Rent'!C105/'OECD HP'!C105</f>
        <v>1.1940506531073427</v>
      </c>
      <c r="D105" s="7">
        <f>'OECD Rent'!D105/'OECD HP'!D105</f>
        <v>0.96359840488303128</v>
      </c>
      <c r="E105" s="7">
        <f>'OECD Rent'!E105/'OECD HP'!E105</f>
        <v>0.88931247097958399</v>
      </c>
      <c r="F105" s="7">
        <f>'OECD Rent'!F105/'OECD HP'!F105</f>
        <v>0.96569032715188552</v>
      </c>
      <c r="G105" s="7">
        <f>'OECD Rent'!G105/'OECD HP'!G105</f>
        <v>0.92647816337805355</v>
      </c>
      <c r="H105" s="7">
        <f>'OECD Rent'!H105/'OECD HP'!H105</f>
        <v>0.67927361918809315</v>
      </c>
      <c r="I105" s="7">
        <f>'OECD Rent'!I105/'OECD HP'!I105</f>
        <v>1.1687623811965124</v>
      </c>
      <c r="J105" s="7">
        <f>'OECD Rent'!J105/'OECD HP'!J105</f>
        <v>0.78116277192680739</v>
      </c>
      <c r="K105" s="7">
        <f>'OECD Rent'!K105/'OECD HP'!K105</f>
        <v>0.96144991989875228</v>
      </c>
    </row>
    <row r="106" spans="1:11">
      <c r="A106" s="5">
        <v>38990</v>
      </c>
      <c r="B106" s="7">
        <f>'OECD Rent'!B106/'OECD HP'!B106</f>
        <v>1.0445007067132768</v>
      </c>
      <c r="C106" s="7">
        <f>'OECD Rent'!C106/'OECD HP'!C106</f>
        <v>1.1487426478061924</v>
      </c>
      <c r="D106" s="7">
        <f>'OECD Rent'!D106/'OECD HP'!D106</f>
        <v>0.97421349834183124</v>
      </c>
      <c r="E106" s="7">
        <f>'OECD Rent'!E106/'OECD HP'!E106</f>
        <v>0.86520587157192919</v>
      </c>
      <c r="F106" s="7">
        <f>'OECD Rent'!F106/'OECD HP'!F106</f>
        <v>0.95228061497643735</v>
      </c>
      <c r="G106" s="7">
        <f>'OECD Rent'!G106/'OECD HP'!G106</f>
        <v>0.91693339324539946</v>
      </c>
      <c r="H106" s="7">
        <f>'OECD Rent'!H106/'OECD HP'!H106</f>
        <v>0.69332645834267692</v>
      </c>
      <c r="I106" s="7">
        <f>'OECD Rent'!I106/'OECD HP'!I106</f>
        <v>1.1513721249669677</v>
      </c>
      <c r="J106" s="7">
        <f>'OECD Rent'!J106/'OECD HP'!J106</f>
        <v>0.78808614487546647</v>
      </c>
      <c r="K106" s="7">
        <f>'OECD Rent'!K106/'OECD HP'!K106</f>
        <v>0.96835938463521654</v>
      </c>
    </row>
    <row r="107" spans="1:11">
      <c r="A107" s="5">
        <v>39082</v>
      </c>
      <c r="B107" s="7">
        <f>'OECD Rent'!B107/'OECD HP'!B107</f>
        <v>1.0425758241426992</v>
      </c>
      <c r="C107" s="7">
        <f>'OECD Rent'!C107/'OECD HP'!C107</f>
        <v>1.126592819971767</v>
      </c>
      <c r="D107" s="7">
        <f>'OECD Rent'!D107/'OECD HP'!D107</f>
        <v>0.95969531756440896</v>
      </c>
      <c r="E107" s="7">
        <f>'OECD Rent'!E107/'OECD HP'!E107</f>
        <v>0.84430666389179698</v>
      </c>
      <c r="F107" s="7">
        <f>'OECD Rent'!F107/'OECD HP'!F107</f>
        <v>0.94168239644958673</v>
      </c>
      <c r="G107" s="7">
        <f>'OECD Rent'!G107/'OECD HP'!G107</f>
        <v>0.89479033015593146</v>
      </c>
      <c r="H107" s="7">
        <f>'OECD Rent'!H107/'OECD HP'!H107</f>
        <v>0.73956365291462123</v>
      </c>
      <c r="I107" s="7">
        <f>'OECD Rent'!I107/'OECD HP'!I107</f>
        <v>1.1256661400075665</v>
      </c>
      <c r="J107" s="7">
        <f>'OECD Rent'!J107/'OECD HP'!J107</f>
        <v>0.79172041646758429</v>
      </c>
      <c r="K107" s="7">
        <f>'OECD Rent'!K107/'OECD HP'!K107</f>
        <v>0.96565090246901897</v>
      </c>
    </row>
    <row r="108" spans="1:11">
      <c r="A108" s="5">
        <v>39172</v>
      </c>
      <c r="B108" s="7">
        <f>'OECD Rent'!B108/'OECD HP'!B108</f>
        <v>1.0401187077857641</v>
      </c>
      <c r="C108" s="7">
        <f>'OECD Rent'!C108/'OECD HP'!C108</f>
        <v>1.1114497722250096</v>
      </c>
      <c r="D108" s="7">
        <f>'OECD Rent'!D108/'OECD HP'!D108</f>
        <v>1.0077703015257307</v>
      </c>
      <c r="E108" s="7">
        <f>'OECD Rent'!E108/'OECD HP'!E108</f>
        <v>0.83693752239405517</v>
      </c>
      <c r="F108" s="7">
        <f>'OECD Rent'!F108/'OECD HP'!F108</f>
        <v>0.93591511687363682</v>
      </c>
      <c r="G108" s="7">
        <f>'OECD Rent'!G108/'OECD HP'!G108</f>
        <v>0.87564777220453205</v>
      </c>
      <c r="H108" s="7">
        <f>'OECD Rent'!H108/'OECD HP'!H108</f>
        <v>0.78542364222130845</v>
      </c>
      <c r="I108" s="7">
        <f>'OECD Rent'!I108/'OECD HP'!I108</f>
        <v>1.0877160963372319</v>
      </c>
      <c r="J108" s="7">
        <f>'OECD Rent'!J108/'OECD HP'!J108</f>
        <v>0.79410513138690431</v>
      </c>
      <c r="K108" s="7">
        <f>'OECD Rent'!K108/'OECD HP'!K108</f>
        <v>0.96793504309574163</v>
      </c>
    </row>
    <row r="109" spans="1:11">
      <c r="A109" s="5">
        <v>39263</v>
      </c>
      <c r="B109" s="7">
        <f>'OECD Rent'!B109/'OECD HP'!B109</f>
        <v>1.0158520482000821</v>
      </c>
      <c r="C109" s="7">
        <f>'OECD Rent'!C109/'OECD HP'!C109</f>
        <v>1.0777854296267066</v>
      </c>
      <c r="D109" s="7">
        <f>'OECD Rent'!D109/'OECD HP'!D109</f>
        <v>0.99509254798363378</v>
      </c>
      <c r="E109" s="7">
        <f>'OECD Rent'!E109/'OECD HP'!E109</f>
        <v>0.83007488878076563</v>
      </c>
      <c r="F109" s="7">
        <f>'OECD Rent'!F109/'OECD HP'!F109</f>
        <v>0.93258209550064941</v>
      </c>
      <c r="G109" s="7">
        <f>'OECD Rent'!G109/'OECD HP'!G109</f>
        <v>0.86396581692490437</v>
      </c>
      <c r="H109" s="7">
        <f>'OECD Rent'!H109/'OECD HP'!H109</f>
        <v>0.83461990561164279</v>
      </c>
      <c r="I109" s="7">
        <f>'OECD Rent'!I109/'OECD HP'!I109</f>
        <v>1.0452548034382485</v>
      </c>
      <c r="J109" s="7">
        <f>'OECD Rent'!J109/'OECD HP'!J109</f>
        <v>0.8025949014136895</v>
      </c>
      <c r="K109" s="7">
        <f>'OECD Rent'!K109/'OECD HP'!K109</f>
        <v>0.97060542584836407</v>
      </c>
    </row>
    <row r="110" spans="1:11">
      <c r="A110" s="5">
        <v>39355</v>
      </c>
      <c r="B110" s="7">
        <f>'OECD Rent'!B110/'OECD HP'!B110</f>
        <v>0.99395741802863247</v>
      </c>
      <c r="C110" s="7">
        <f>'OECD Rent'!C110/'OECD HP'!C110</f>
        <v>1.0502556195754251</v>
      </c>
      <c r="D110" s="7">
        <f>'OECD Rent'!D110/'OECD HP'!D110</f>
        <v>0.99309376153971851</v>
      </c>
      <c r="E110" s="7">
        <f>'OECD Rent'!E110/'OECD HP'!E110</f>
        <v>0.82706218285188482</v>
      </c>
      <c r="F110" s="7">
        <f>'OECD Rent'!F110/'OECD HP'!F110</f>
        <v>0.92900335739532214</v>
      </c>
      <c r="G110" s="7">
        <f>'OECD Rent'!G110/'OECD HP'!G110</f>
        <v>0.85631299752522216</v>
      </c>
      <c r="H110" s="7">
        <f>'OECD Rent'!H110/'OECD HP'!H110</f>
        <v>0.87228276966019636</v>
      </c>
      <c r="I110" s="7">
        <f>'OECD Rent'!I110/'OECD HP'!I110</f>
        <v>1.0181227034290337</v>
      </c>
      <c r="J110" s="7">
        <f>'OECD Rent'!J110/'OECD HP'!J110</f>
        <v>0.81889953449166542</v>
      </c>
      <c r="K110" s="7">
        <f>'OECD Rent'!K110/'OECD HP'!K110</f>
        <v>0.97452140176563173</v>
      </c>
    </row>
    <row r="111" spans="1:11">
      <c r="A111" s="5">
        <v>39447</v>
      </c>
      <c r="B111" s="7">
        <f>'OECD Rent'!B111/'OECD HP'!B111</f>
        <v>0.97968096737241228</v>
      </c>
      <c r="C111" s="7">
        <f>'OECD Rent'!C111/'OECD HP'!C111</f>
        <v>1.036820898590554</v>
      </c>
      <c r="D111" s="7">
        <f>'OECD Rent'!D111/'OECD HP'!D111</f>
        <v>0.99179937696446097</v>
      </c>
      <c r="E111" s="7">
        <f>'OECD Rent'!E111/'OECD HP'!E111</f>
        <v>0.83559707128860694</v>
      </c>
      <c r="F111" s="7">
        <f>'OECD Rent'!F111/'OECD HP'!F111</f>
        <v>0.92076833118081158</v>
      </c>
      <c r="G111" s="7">
        <f>'OECD Rent'!G111/'OECD HP'!G111</f>
        <v>0.85376573349178719</v>
      </c>
      <c r="H111" s="7">
        <f>'OECD Rent'!H111/'OECD HP'!H111</f>
        <v>0.90417080132825678</v>
      </c>
      <c r="I111" s="7">
        <f>'OECD Rent'!I111/'OECD HP'!I111</f>
        <v>1.0329762184296569</v>
      </c>
      <c r="J111" s="7">
        <f>'OECD Rent'!J111/'OECD HP'!J111</f>
        <v>0.83858352452925522</v>
      </c>
      <c r="K111" s="7">
        <f>'OECD Rent'!K111/'OECD HP'!K111</f>
        <v>0.97050091924768167</v>
      </c>
    </row>
    <row r="112" spans="1:11">
      <c r="A112" s="5">
        <v>39538</v>
      </c>
      <c r="B112" s="7">
        <f>'OECD Rent'!B112/'OECD HP'!B112</f>
        <v>0.98693152170363352</v>
      </c>
      <c r="C112" s="7">
        <f>'OECD Rent'!C112/'OECD HP'!C112</f>
        <v>1.0250885581098117</v>
      </c>
      <c r="D112" s="7">
        <f>'OECD Rent'!D112/'OECD HP'!D112</f>
        <v>0.98455499380288047</v>
      </c>
      <c r="E112" s="7">
        <f>'OECD Rent'!E112/'OECD HP'!E112</f>
        <v>0.84600478006873125</v>
      </c>
      <c r="F112" s="7">
        <f>'OECD Rent'!F112/'OECD HP'!F112</f>
        <v>0.92190477073031152</v>
      </c>
      <c r="G112" s="7">
        <f>'OECD Rent'!G112/'OECD HP'!G112</f>
        <v>0.87173238114290219</v>
      </c>
      <c r="H112" s="7">
        <f>'OECD Rent'!H112/'OECD HP'!H112</f>
        <v>0.9566196928726679</v>
      </c>
      <c r="I112" s="7">
        <f>'OECD Rent'!I112/'OECD HP'!I112</f>
        <v>1.0399890056270302</v>
      </c>
      <c r="J112" s="7">
        <f>'OECD Rent'!J112/'OECD HP'!J112</f>
        <v>0.86504507663941388</v>
      </c>
      <c r="K112" s="7">
        <f>'OECD Rent'!K112/'OECD HP'!K112</f>
        <v>0.97390776745789698</v>
      </c>
    </row>
    <row r="113" spans="1:11">
      <c r="A113" s="5">
        <v>39629</v>
      </c>
      <c r="B113" s="7">
        <f>'OECD Rent'!B113/'OECD HP'!B113</f>
        <v>1.0237920760034673</v>
      </c>
      <c r="C113" s="7">
        <f>'OECD Rent'!C113/'OECD HP'!C113</f>
        <v>1.0199241924047802</v>
      </c>
      <c r="D113" s="7">
        <f>'OECD Rent'!D113/'OECD HP'!D113</f>
        <v>0.99154231434272744</v>
      </c>
      <c r="E113" s="7">
        <f>'OECD Rent'!E113/'OECD HP'!E113</f>
        <v>0.8673845828392448</v>
      </c>
      <c r="F113" s="7">
        <f>'OECD Rent'!F113/'OECD HP'!F113</f>
        <v>0.92772078576180783</v>
      </c>
      <c r="G113" s="7">
        <f>'OECD Rent'!G113/'OECD HP'!G113</f>
        <v>0.89945392216792008</v>
      </c>
      <c r="H113" s="7">
        <f>'OECD Rent'!H113/'OECD HP'!H113</f>
        <v>1.011368099285515</v>
      </c>
      <c r="I113" s="7">
        <f>'OECD Rent'!I113/'OECD HP'!I113</f>
        <v>1.0417779007173686</v>
      </c>
      <c r="J113" s="7">
        <f>'OECD Rent'!J113/'OECD HP'!J113</f>
        <v>0.89369272752952233</v>
      </c>
      <c r="K113" s="7">
        <f>'OECD Rent'!K113/'OECD HP'!K113</f>
        <v>0.94063991719635154</v>
      </c>
    </row>
    <row r="114" spans="1:11">
      <c r="A114" s="5">
        <v>39721</v>
      </c>
      <c r="B114" s="7">
        <f>'OECD Rent'!B114/'OECD HP'!B114</f>
        <v>1.0632443729243901</v>
      </c>
      <c r="C114" s="7">
        <f>'OECD Rent'!C114/'OECD HP'!C114</f>
        <v>1.0272448193223427</v>
      </c>
      <c r="D114" s="7">
        <f>'OECD Rent'!D114/'OECD HP'!D114</f>
        <v>1.0036824872985028</v>
      </c>
      <c r="E114" s="7">
        <f>'OECD Rent'!E114/'OECD HP'!E114</f>
        <v>0.88846473599271436</v>
      </c>
      <c r="F114" s="7">
        <f>'OECD Rent'!F114/'OECD HP'!F114</f>
        <v>0.94246597909290175</v>
      </c>
      <c r="G114" s="7">
        <f>'OECD Rent'!G114/'OECD HP'!G114</f>
        <v>0.9517343338389832</v>
      </c>
      <c r="H114" s="7">
        <f>'OECD Rent'!H114/'OECD HP'!H114</f>
        <v>1.0646658206452229</v>
      </c>
      <c r="I114" s="7">
        <f>'OECD Rent'!I114/'OECD HP'!I114</f>
        <v>1.0587130548455728</v>
      </c>
      <c r="J114" s="7">
        <f>'OECD Rent'!J114/'OECD HP'!J114</f>
        <v>0.92165677803114854</v>
      </c>
      <c r="K114" s="7">
        <f>'OECD Rent'!K114/'OECD HP'!K114</f>
        <v>0.95656853360114591</v>
      </c>
    </row>
    <row r="115" spans="1:11">
      <c r="A115" s="5">
        <v>39813</v>
      </c>
      <c r="B115" s="7">
        <f>'OECD Rent'!B115/'OECD HP'!B115</f>
        <v>1.1054662683749643</v>
      </c>
      <c r="C115" s="7">
        <f>'OECD Rent'!C115/'OECD HP'!C115</f>
        <v>1.0496885802733031</v>
      </c>
      <c r="D115" s="7">
        <f>'OECD Rent'!D115/'OECD HP'!D115</f>
        <v>1.0045342682203604</v>
      </c>
      <c r="E115" s="7">
        <f>'OECD Rent'!E115/'OECD HP'!E115</f>
        <v>0.92152229441402234</v>
      </c>
      <c r="F115" s="7">
        <f>'OECD Rent'!F115/'OECD HP'!F115</f>
        <v>0.9752807602124669</v>
      </c>
      <c r="G115" s="7">
        <f>'OECD Rent'!G115/'OECD HP'!G115</f>
        <v>1.0197342578927147</v>
      </c>
      <c r="H115" s="7">
        <f>'OECD Rent'!H115/'OECD HP'!H115</f>
        <v>1.0662760395985673</v>
      </c>
      <c r="I115" s="7">
        <f>'OECD Rent'!I115/'OECD HP'!I115</f>
        <v>1.102112649475574</v>
      </c>
      <c r="J115" s="7">
        <f>'OECD Rent'!J115/'OECD HP'!J115</f>
        <v>0.95183463131646828</v>
      </c>
      <c r="K115" s="7">
        <f>'OECD Rent'!K115/'OECD HP'!K115</f>
        <v>0.98609449228203339</v>
      </c>
    </row>
    <row r="116" spans="1:11">
      <c r="A116" s="5">
        <v>39903</v>
      </c>
      <c r="B116" s="7">
        <f>'OECD Rent'!B116/'OECD HP'!B116</f>
        <v>1.1194331065885135</v>
      </c>
      <c r="C116" s="7">
        <f>'OECD Rent'!C116/'OECD HP'!C116</f>
        <v>1.0849692594322335</v>
      </c>
      <c r="D116" s="7">
        <f>'OECD Rent'!D116/'OECD HP'!D116</f>
        <v>1.0063709292756051</v>
      </c>
      <c r="E116" s="7">
        <f>'OECD Rent'!E116/'OECD HP'!E116</f>
        <v>0.94960673142624574</v>
      </c>
      <c r="F116" s="7">
        <f>'OECD Rent'!F116/'OECD HP'!F116</f>
        <v>1.0121835142633979</v>
      </c>
      <c r="G116" s="7">
        <f>'OECD Rent'!G116/'OECD HP'!G116</f>
        <v>1.0608937548059223</v>
      </c>
      <c r="H116" s="7">
        <f>'OECD Rent'!H116/'OECD HP'!H116</f>
        <v>0.90785901969354221</v>
      </c>
      <c r="I116" s="7">
        <f>'OECD Rent'!I116/'OECD HP'!I116</f>
        <v>1.0910738552376056</v>
      </c>
      <c r="J116" s="7">
        <f>'OECD Rent'!J116/'OECD HP'!J116</f>
        <v>0.95974530346145115</v>
      </c>
      <c r="K116" s="7">
        <f>'OECD Rent'!K116/'OECD HP'!K116</f>
        <v>1.0144064736717251</v>
      </c>
    </row>
    <row r="117" spans="1:11">
      <c r="A117" s="5">
        <v>39994</v>
      </c>
      <c r="B117" s="7">
        <f>'OECD Rent'!B117/'OECD HP'!B117</f>
        <v>1.09535187201796</v>
      </c>
      <c r="C117" s="7">
        <f>'OECD Rent'!C117/'OECD HP'!C117</f>
        <v>1.1043174929364485</v>
      </c>
      <c r="D117" s="7">
        <f>'OECD Rent'!D117/'OECD HP'!D117</f>
        <v>1.0022184495824118</v>
      </c>
      <c r="E117" s="7">
        <f>'OECD Rent'!E117/'OECD HP'!E117</f>
        <v>0.97057956123785039</v>
      </c>
      <c r="F117" s="7">
        <f>'OECD Rent'!F117/'OECD HP'!F117</f>
        <v>1.0413575277744322</v>
      </c>
      <c r="G117" s="7">
        <f>'OECD Rent'!G117/'OECD HP'!G117</f>
        <v>1.0603386247520483</v>
      </c>
      <c r="H117" s="7">
        <f>'OECD Rent'!H117/'OECD HP'!H117</f>
        <v>0.81783196807790293</v>
      </c>
      <c r="I117" s="7">
        <f>'OECD Rent'!I117/'OECD HP'!I117</f>
        <v>1.0816893059297399</v>
      </c>
      <c r="J117" s="7">
        <f>'OECD Rent'!J117/'OECD HP'!J117</f>
        <v>0.97644334569989499</v>
      </c>
      <c r="K117" s="7">
        <f>'OECD Rent'!K117/'OECD HP'!K117</f>
        <v>1.0280710233925554</v>
      </c>
    </row>
    <row r="118" spans="1:11">
      <c r="A118" s="5">
        <v>40086</v>
      </c>
      <c r="B118" s="7">
        <f>'OECD Rent'!B118/'OECD HP'!B118</f>
        <v>1.0564311871149357</v>
      </c>
      <c r="C118" s="7">
        <f>'OECD Rent'!C118/'OECD HP'!C118</f>
        <v>1.0788030555099573</v>
      </c>
      <c r="D118" s="7">
        <f>'OECD Rent'!D118/'OECD HP'!D118</f>
        <v>0.99837154012816032</v>
      </c>
      <c r="E118" s="7">
        <f>'OECD Rent'!E118/'OECD HP'!E118</f>
        <v>0.98179263937264794</v>
      </c>
      <c r="F118" s="7">
        <f>'OECD Rent'!F118/'OECD HP'!F118</f>
        <v>1.0463559742241342</v>
      </c>
      <c r="G118" s="7">
        <f>'OECD Rent'!G118/'OECD HP'!G118</f>
        <v>1.0405460110321225</v>
      </c>
      <c r="H118" s="7">
        <f>'OECD Rent'!H118/'OECD HP'!H118</f>
        <v>0.81010718310203211</v>
      </c>
      <c r="I118" s="7">
        <f>'OECD Rent'!I118/'OECD HP'!I118</f>
        <v>1.0604933133371688</v>
      </c>
      <c r="J118" s="7">
        <f>'OECD Rent'!J118/'OECD HP'!J118</f>
        <v>0.98105578565729512</v>
      </c>
      <c r="K118" s="7">
        <f>'OECD Rent'!K118/'OECD HP'!K118</f>
        <v>1.0174204187445031</v>
      </c>
    </row>
    <row r="119" spans="1:11">
      <c r="A119" s="5">
        <v>40178</v>
      </c>
      <c r="B119" s="7">
        <f>'OECD Rent'!B119/'OECD HP'!B119</f>
        <v>1.0172975090171716</v>
      </c>
      <c r="C119" s="7">
        <f>'OECD Rent'!C119/'OECD HP'!C119</f>
        <v>1.0378106807565655</v>
      </c>
      <c r="D119" s="7">
        <f>'OECD Rent'!D119/'OECD HP'!D119</f>
        <v>0.987144694149097</v>
      </c>
      <c r="E119" s="7">
        <f>'OECD Rent'!E119/'OECD HP'!E119</f>
        <v>0.98472453265122006</v>
      </c>
      <c r="F119" s="7">
        <f>'OECD Rent'!F119/'OECD HP'!F119</f>
        <v>1.0384964601537106</v>
      </c>
      <c r="G119" s="7">
        <f>'OECD Rent'!G119/'OECD HP'!G119</f>
        <v>1.0113223270069236</v>
      </c>
      <c r="H119" s="7">
        <f>'OECD Rent'!H119/'OECD HP'!H119</f>
        <v>0.83604225001926002</v>
      </c>
      <c r="I119" s="7">
        <f>'OECD Rent'!I119/'OECD HP'!I119</f>
        <v>1.0211637735151702</v>
      </c>
      <c r="J119" s="7">
        <f>'OECD Rent'!J119/'OECD HP'!J119</f>
        <v>0.97939684573893293</v>
      </c>
      <c r="K119" s="7">
        <f>'OECD Rent'!K119/'OECD HP'!K119</f>
        <v>1.0174412940072994</v>
      </c>
    </row>
    <row r="120" spans="1:11">
      <c r="A120" s="5">
        <v>40268</v>
      </c>
      <c r="B120" s="7">
        <f>'OECD Rent'!B120/'OECD HP'!B120</f>
        <v>0.99234519115897379</v>
      </c>
      <c r="C120" s="7">
        <f>'OECD Rent'!C120/'OECD HP'!C120</f>
        <v>1.0068426191546662</v>
      </c>
      <c r="D120" s="7">
        <f>'OECD Rent'!D120/'OECD HP'!D120</f>
        <v>1.0016871777705265</v>
      </c>
      <c r="E120" s="7">
        <f>'OECD Rent'!E120/'OECD HP'!E120</f>
        <v>0.990640918955358</v>
      </c>
      <c r="F120" s="7">
        <f>'OECD Rent'!F120/'OECD HP'!F120</f>
        <v>1.0206902033402123</v>
      </c>
      <c r="G120" s="7">
        <f>'OECD Rent'!G120/'OECD HP'!G120</f>
        <v>0.99650582829201739</v>
      </c>
      <c r="H120" s="7">
        <f>'OECD Rent'!H120/'OECD HP'!H120</f>
        <v>0.88939103626728033</v>
      </c>
      <c r="I120" s="7">
        <f>'OECD Rent'!I120/'OECD HP'!I120</f>
        <v>1.0111884980408459</v>
      </c>
      <c r="J120" s="7">
        <f>'OECD Rent'!J120/'OECD HP'!J120</f>
        <v>0.98460736182654607</v>
      </c>
      <c r="K120" s="7">
        <f>'OECD Rent'!K120/'OECD HP'!K120</f>
        <v>1.0054347151719751</v>
      </c>
    </row>
    <row r="121" spans="1:11">
      <c r="A121" s="5">
        <v>40359</v>
      </c>
      <c r="B121" s="7">
        <f>'OECD Rent'!B121/'OECD HP'!B121</f>
        <v>0.98771225950922659</v>
      </c>
      <c r="C121" s="7">
        <f>'OECD Rent'!C121/'OECD HP'!C121</f>
        <v>0.9941580936991512</v>
      </c>
      <c r="D121" s="7">
        <f>'OECD Rent'!D121/'OECD HP'!D121</f>
        <v>0.99944605799241837</v>
      </c>
      <c r="E121" s="7">
        <f>'OECD Rent'!E121/'OECD HP'!E121</f>
        <v>0.98964044424533415</v>
      </c>
      <c r="F121" s="7">
        <f>'OECD Rent'!F121/'OECD HP'!F121</f>
        <v>1.0073632445241569</v>
      </c>
      <c r="G121" s="7">
        <f>'OECD Rent'!G121/'OECD HP'!G121</f>
        <v>0.99563513920122537</v>
      </c>
      <c r="H121" s="7">
        <f>'OECD Rent'!H121/'OECD HP'!H121</f>
        <v>0.96640781624761452</v>
      </c>
      <c r="I121" s="7">
        <f>'OECD Rent'!I121/'OECD HP'!I121</f>
        <v>1.0097959084693628</v>
      </c>
      <c r="J121" s="7">
        <f>'OECD Rent'!J121/'OECD HP'!J121</f>
        <v>0.98877760088489186</v>
      </c>
      <c r="K121" s="7">
        <f>'OECD Rent'!K121/'OECD HP'!K121</f>
        <v>1.0015481023719646</v>
      </c>
    </row>
    <row r="122" spans="1:11">
      <c r="A122" s="5">
        <v>40451</v>
      </c>
      <c r="B122" s="7">
        <f>'OECD Rent'!B122/'OECD HP'!B122</f>
        <v>1.0038952640758161</v>
      </c>
      <c r="C122" s="7">
        <f>'OECD Rent'!C122/'OECD HP'!C122</f>
        <v>0.99580886482358544</v>
      </c>
      <c r="D122" s="7">
        <f>'OECD Rent'!D122/'OECD HP'!D122</f>
        <v>0.99392130805606815</v>
      </c>
      <c r="E122" s="7">
        <f>'OECD Rent'!E122/'OECD HP'!E122</f>
        <v>1.0094043032418214</v>
      </c>
      <c r="F122" s="7">
        <f>'OECD Rent'!F122/'OECD HP'!F122</f>
        <v>0.99566171841242845</v>
      </c>
      <c r="G122" s="7">
        <f>'OECD Rent'!G122/'OECD HP'!G122</f>
        <v>0.99652657786385967</v>
      </c>
      <c r="H122" s="7">
        <f>'OECD Rent'!H122/'OECD HP'!H122</f>
        <v>1.0418990558805215</v>
      </c>
      <c r="I122" s="7">
        <f>'OECD Rent'!I122/'OECD HP'!I122</f>
        <v>1.0012921733621385</v>
      </c>
      <c r="J122" s="7">
        <f>'OECD Rent'!J122/'OECD HP'!J122</f>
        <v>1.0068979088766015</v>
      </c>
      <c r="K122" s="7">
        <f>'OECD Rent'!K122/'OECD HP'!K122</f>
        <v>1.0005451162097216</v>
      </c>
    </row>
    <row r="123" spans="1:11">
      <c r="A123" s="5">
        <v>40543</v>
      </c>
      <c r="B123" s="7">
        <f>'OECD Rent'!B123/'OECD HP'!B123</f>
        <v>1.0160692456265341</v>
      </c>
      <c r="C123" s="7">
        <f>'OECD Rent'!C123/'OECD HP'!C123</f>
        <v>1.0033088467888054</v>
      </c>
      <c r="D123" s="7">
        <f>'OECD Rent'!D123/'OECD HP'!D123</f>
        <v>1.0050045960053724</v>
      </c>
      <c r="E123" s="7">
        <f>'OECD Rent'!E123/'OECD HP'!E123</f>
        <v>1.0105784132152629</v>
      </c>
      <c r="F123" s="7">
        <f>'OECD Rent'!F123/'OECD HP'!F123</f>
        <v>0.97750239613455159</v>
      </c>
      <c r="G123" s="7">
        <f>'OECD Rent'!G123/'OECD HP'!G123</f>
        <v>1.0114079637389741</v>
      </c>
      <c r="H123" s="7">
        <f>'OECD Rent'!H123/'OECD HP'!H123</f>
        <v>1.1172917381808054</v>
      </c>
      <c r="I123" s="7">
        <f>'OECD Rent'!I123/'OECD HP'!I123</f>
        <v>0.97867991785468511</v>
      </c>
      <c r="J123" s="7">
        <f>'OECD Rent'!J123/'OECD HP'!J123</f>
        <v>1.0204431848114963</v>
      </c>
      <c r="K123" s="7">
        <f>'OECD Rent'!K123/'OECD HP'!K123</f>
        <v>0.99254696105846796</v>
      </c>
    </row>
    <row r="124" spans="1:11">
      <c r="A124" s="5">
        <v>40633</v>
      </c>
      <c r="B124" s="7">
        <f>'OECD Rent'!B124/'OECD HP'!B124</f>
        <v>1.0326802835134838</v>
      </c>
      <c r="C124" s="7">
        <f>'OECD Rent'!C124/'OECD HP'!C124</f>
        <v>0.98509347243916701</v>
      </c>
      <c r="D124" s="7">
        <f>'OECD Rent'!D124/'OECD HP'!D124</f>
        <v>0.97823632717783549</v>
      </c>
      <c r="E124" s="7">
        <f>'OECD Rent'!E124/'OECD HP'!E124</f>
        <v>1.0388662179562635</v>
      </c>
      <c r="F124" s="7">
        <f>'OECD Rent'!F124/'OECD HP'!F124</f>
        <v>0.96512260235292358</v>
      </c>
      <c r="G124" s="7">
        <f>'OECD Rent'!G124/'OECD HP'!G124</f>
        <v>1.0238082604691832</v>
      </c>
      <c r="H124" s="7">
        <f>'OECD Rent'!H124/'OECD HP'!H124</f>
        <v>1.201771027255349</v>
      </c>
      <c r="I124" s="7">
        <f>'OECD Rent'!I124/'OECD HP'!I124</f>
        <v>0.98548726266268305</v>
      </c>
      <c r="J124" s="7">
        <f>'OECD Rent'!J124/'OECD HP'!J124</f>
        <v>1.0466768592036231</v>
      </c>
      <c r="K124" s="7">
        <f>'OECD Rent'!K124/'OECD HP'!K124</f>
        <v>0.99520013379611316</v>
      </c>
    </row>
    <row r="125" spans="1:11">
      <c r="A125" s="5">
        <v>40724</v>
      </c>
      <c r="B125" s="7">
        <f>'OECD Rent'!B125/'OECD HP'!B125</f>
        <v>1.0555652483599369</v>
      </c>
      <c r="C125" s="7">
        <f>'OECD Rent'!C125/'OECD HP'!C125</f>
        <v>0.96923054310191015</v>
      </c>
      <c r="D125" s="7">
        <f>'OECD Rent'!D125/'OECD HP'!D125</f>
        <v>0.97816232069800768</v>
      </c>
      <c r="E125" s="7">
        <f>'OECD Rent'!E125/'OECD HP'!E125</f>
        <v>1.0673642795779676</v>
      </c>
      <c r="F125" s="7">
        <f>'OECD Rent'!F125/'OECD HP'!F125</f>
        <v>0.95180418284381996</v>
      </c>
      <c r="G125" s="7">
        <f>'OECD Rent'!G125/'OECD HP'!G125</f>
        <v>1.0364137014798054</v>
      </c>
      <c r="H125" s="7">
        <f>'OECD Rent'!H125/'OECD HP'!H125</f>
        <v>1.3197303737556536</v>
      </c>
      <c r="I125" s="7">
        <f>'OECD Rent'!I125/'OECD HP'!I125</f>
        <v>0.99187038259397031</v>
      </c>
      <c r="J125" s="7">
        <f>'OECD Rent'!J125/'OECD HP'!J125</f>
        <v>1.057875815349393</v>
      </c>
      <c r="K125" s="7">
        <f>'OECD Rent'!K125/'OECD HP'!K125</f>
        <v>0.99589293731139283</v>
      </c>
    </row>
    <row r="126" spans="1:11">
      <c r="A126" s="5">
        <v>40816</v>
      </c>
      <c r="B126" s="7">
        <f>'OECD Rent'!B126/'OECD HP'!B126</f>
        <v>1.0798939216960792</v>
      </c>
      <c r="C126" s="7">
        <f>'OECD Rent'!C126/'OECD HP'!C126</f>
        <v>0.95366828753845334</v>
      </c>
      <c r="D126" s="7">
        <f>'OECD Rent'!D126/'OECD HP'!D126</f>
        <v>0.97968838205896991</v>
      </c>
      <c r="E126" s="7">
        <f>'OECD Rent'!E126/'OECD HP'!E126</f>
        <v>1.1091500882136294</v>
      </c>
      <c r="F126" s="7">
        <f>'OECD Rent'!F126/'OECD HP'!F126</f>
        <v>0.94795603515301796</v>
      </c>
      <c r="G126" s="7">
        <f>'OECD Rent'!G126/'OECD HP'!G126</f>
        <v>1.0468336688941917</v>
      </c>
      <c r="H126" s="7">
        <f>'OECD Rent'!H126/'OECD HP'!H126</f>
        <v>1.4547564339213412</v>
      </c>
      <c r="I126" s="7">
        <f>'OECD Rent'!I126/'OECD HP'!I126</f>
        <v>1.0000485217404969</v>
      </c>
      <c r="J126" s="7">
        <f>'OECD Rent'!J126/'OECD HP'!J126</f>
        <v>1.0596085945824811</v>
      </c>
      <c r="K126" s="7">
        <f>'OECD Rent'!K126/'OECD HP'!K126</f>
        <v>0.99368703820481996</v>
      </c>
    </row>
    <row r="127" spans="1:11">
      <c r="A127" s="5">
        <v>40908</v>
      </c>
      <c r="B127" s="7">
        <f>'OECD Rent'!B127/'OECD HP'!B127</f>
        <v>1.1093463814347539</v>
      </c>
      <c r="C127" s="7">
        <f>'OECD Rent'!C127/'OECD HP'!C127</f>
        <v>0.94624820228332629</v>
      </c>
      <c r="D127" s="7">
        <f>'OECD Rent'!D127/'OECD HP'!D127</f>
        <v>0.97707712719078732</v>
      </c>
      <c r="E127" s="7">
        <f>'OECD Rent'!E127/'OECD HP'!E127</f>
        <v>1.1687684982512145</v>
      </c>
      <c r="F127" s="7">
        <f>'OECD Rent'!F127/'OECD HP'!F127</f>
        <v>0.9539061369914128</v>
      </c>
      <c r="G127" s="7">
        <f>'OECD Rent'!G127/'OECD HP'!G127</f>
        <v>1.0534239468259345</v>
      </c>
      <c r="H127" s="7">
        <f>'OECD Rent'!H127/'OECD HP'!H127</f>
        <v>1.5674254052683125</v>
      </c>
      <c r="I127" s="7">
        <f>'OECD Rent'!I127/'OECD HP'!I127</f>
        <v>1.0159160135542433</v>
      </c>
      <c r="J127" s="7">
        <f>'OECD Rent'!J127/'OECD HP'!J127</f>
        <v>1.0639703995649228</v>
      </c>
      <c r="K127" s="7">
        <f>'OECD Rent'!K127/'OECD HP'!K127</f>
        <v>0.99812032262525741</v>
      </c>
    </row>
    <row r="128" spans="1:11">
      <c r="A128" s="5">
        <v>40999</v>
      </c>
      <c r="B128" s="7">
        <f>'OECD Rent'!B128/'OECD HP'!B128</f>
        <v>1.1075834162189129</v>
      </c>
      <c r="C128" s="7">
        <f>'OECD Rent'!C128/'OECD HP'!C128</f>
        <v>0.93844898200228455</v>
      </c>
      <c r="D128" s="7">
        <f>'OECD Rent'!D128/'OECD HP'!D128</f>
        <v>0.96877496485775438</v>
      </c>
      <c r="E128" s="7">
        <f>'OECD Rent'!E128/'OECD HP'!E128</f>
        <v>1.2193284558584316</v>
      </c>
      <c r="F128" s="7">
        <f>'OECD Rent'!F128/'OECD HP'!F128</f>
        <v>0.96108147783000941</v>
      </c>
      <c r="G128" s="7">
        <f>'OECD Rent'!G128/'OECD HP'!G128</f>
        <v>1.0594303938438074</v>
      </c>
      <c r="H128" s="7">
        <f>'OECD Rent'!H128/'OECD HP'!H128</f>
        <v>1.5584417990983415</v>
      </c>
      <c r="I128" s="7">
        <f>'OECD Rent'!I128/'OECD HP'!I128</f>
        <v>1.0159779608654855</v>
      </c>
      <c r="J128" s="7">
        <f>'OECD Rent'!J128/'OECD HP'!J128</f>
        <v>1.0644469689272265</v>
      </c>
      <c r="K128" s="7">
        <f>'OECD Rent'!K128/'OECD HP'!K128</f>
        <v>0.99643279986419009</v>
      </c>
    </row>
    <row r="129" spans="1:11">
      <c r="A129" s="5">
        <v>41090</v>
      </c>
      <c r="B129" s="7">
        <f>'OECD Rent'!B129/'OECD HP'!B129</f>
        <v>1.1197500967684291</v>
      </c>
      <c r="C129" s="7">
        <f>'OECD Rent'!C129/'OECD HP'!C129</f>
        <v>0.92903630938250092</v>
      </c>
      <c r="D129" s="7">
        <f>'OECD Rent'!D129/'OECD HP'!D129</f>
        <v>0.96756279727216687</v>
      </c>
      <c r="E129" s="7">
        <f>'OECD Rent'!E129/'OECD HP'!E129</f>
        <v>1.2783580428034147</v>
      </c>
      <c r="F129" s="7">
        <f>'OECD Rent'!F129/'OECD HP'!F129</f>
        <v>0.97021112881944727</v>
      </c>
      <c r="G129" s="7">
        <f>'OECD Rent'!G129/'OECD HP'!G129</f>
        <v>1.0652129536783927</v>
      </c>
      <c r="H129" s="7">
        <f>'OECD Rent'!H129/'OECD HP'!H129</f>
        <v>1.5621937645475259</v>
      </c>
      <c r="I129" s="7">
        <f>'OECD Rent'!I129/'OECD HP'!I129</f>
        <v>1.0141176725909091</v>
      </c>
      <c r="J129" s="7">
        <f>'OECD Rent'!J129/'OECD HP'!J129</f>
        <v>1.0512763571634529</v>
      </c>
      <c r="K129" s="7">
        <f>'OECD Rent'!K129/'OECD HP'!K129</f>
        <v>1.0029638768657392</v>
      </c>
    </row>
    <row r="130" spans="1:11">
      <c r="A130" s="5">
        <v>41182</v>
      </c>
      <c r="B130" s="7">
        <f>'OECD Rent'!B130/'OECD HP'!B130</f>
        <v>1.1230124850502037</v>
      </c>
      <c r="C130" s="7">
        <f>'OECD Rent'!C130/'OECD HP'!C130</f>
        <v>0.92917391453246512</v>
      </c>
      <c r="D130" s="7">
        <f>'OECD Rent'!D130/'OECD HP'!D130</f>
        <v>0.95163625529910656</v>
      </c>
      <c r="E130" s="7">
        <f>'OECD Rent'!E130/'OECD HP'!E130</f>
        <v>1.3289625345042262</v>
      </c>
      <c r="F130" s="7">
        <f>'OECD Rent'!F130/'OECD HP'!F130</f>
        <v>0.97922451474971539</v>
      </c>
      <c r="G130" s="7">
        <f>'OECD Rent'!G130/'OECD HP'!G130</f>
        <v>1.0762252185350651</v>
      </c>
      <c r="H130" s="7">
        <f>'OECD Rent'!H130/'OECD HP'!H130</f>
        <v>1.5280270496526496</v>
      </c>
      <c r="I130" s="7">
        <f>'OECD Rent'!I130/'OECD HP'!I130</f>
        <v>1.0135082959756685</v>
      </c>
      <c r="J130" s="7">
        <f>'OECD Rent'!J130/'OECD HP'!J130</f>
        <v>1.0443832341017159</v>
      </c>
      <c r="K130" s="7">
        <f>'OECD Rent'!K130/'OECD HP'!K130</f>
        <v>1.0032543285998985</v>
      </c>
    </row>
    <row r="131" spans="1:11">
      <c r="A131" s="5">
        <v>41274</v>
      </c>
      <c r="B131" s="7">
        <f>'OECD Rent'!B131/'OECD HP'!B131</f>
        <v>1.1168366115113975</v>
      </c>
      <c r="C131" s="7">
        <f>'OECD Rent'!C131/'OECD HP'!C131</f>
        <v>0.93106677695116136</v>
      </c>
      <c r="D131" s="7">
        <f>'OECD Rent'!D131/'OECD HP'!D131</f>
        <v>0.9413172473887661</v>
      </c>
      <c r="E131" s="7">
        <f>'OECD Rent'!E131/'OECD HP'!E131</f>
        <v>1.343789132738888</v>
      </c>
      <c r="F131" s="7">
        <f>'OECD Rent'!F131/'OECD HP'!F131</f>
        <v>0.99000376343963803</v>
      </c>
      <c r="G131" s="7">
        <f>'OECD Rent'!G131/'OECD HP'!G131</f>
        <v>1.0809555405893065</v>
      </c>
      <c r="H131" s="7">
        <f>'OECD Rent'!H131/'OECD HP'!H131</f>
        <v>1.5135260540723028</v>
      </c>
      <c r="I131" s="7">
        <f>'OECD Rent'!I131/'OECD HP'!I131</f>
        <v>1.0048127765614943</v>
      </c>
      <c r="J131" s="7">
        <f>'OECD Rent'!J131/'OECD HP'!J131</f>
        <v>1.0346689924179922</v>
      </c>
      <c r="K131" s="7">
        <f>'OECD Rent'!K131/'OECD HP'!K131</f>
        <v>0.9964790238689627</v>
      </c>
    </row>
    <row r="132" spans="1:11">
      <c r="A132" s="5">
        <v>41364</v>
      </c>
      <c r="B132" s="7">
        <f>'OECD Rent'!B132/'OECD HP'!B132</f>
        <v>1.1111316166485319</v>
      </c>
      <c r="C132" s="7">
        <f>'OECD Rent'!C132/'OECD HP'!C132</f>
        <v>0.92987246115816169</v>
      </c>
      <c r="D132" s="7">
        <f>'OECD Rent'!D132/'OECD HP'!D132</f>
        <v>0.94387882038809101</v>
      </c>
      <c r="E132" s="7">
        <f>'OECD Rent'!E132/'OECD HP'!E132</f>
        <v>1.4000169555838076</v>
      </c>
      <c r="F132" s="7">
        <f>'OECD Rent'!F132/'OECD HP'!F132</f>
        <v>0.99890382760051089</v>
      </c>
      <c r="G132" s="7">
        <f>'OECD Rent'!G132/'OECD HP'!G132</f>
        <v>1.0794917404791571</v>
      </c>
      <c r="H132" s="7">
        <f>'OECD Rent'!H132/'OECD HP'!H132</f>
        <v>1.5558880771086676</v>
      </c>
      <c r="I132" s="7">
        <f>'OECD Rent'!I132/'OECD HP'!I132</f>
        <v>0.99935106684252939</v>
      </c>
      <c r="J132" s="7">
        <f>'OECD Rent'!J132/'OECD HP'!J132</f>
        <v>1.0190925037126763</v>
      </c>
      <c r="K132" s="7">
        <f>'OECD Rent'!K132/'OECD HP'!K132</f>
        <v>0.99811221954212981</v>
      </c>
    </row>
    <row r="133" spans="1:11">
      <c r="A133" s="5">
        <v>41455</v>
      </c>
      <c r="B133" s="7">
        <f>'OECD Rent'!B133/'OECD HP'!B133</f>
        <v>1.100311950899479</v>
      </c>
      <c r="C133" s="7">
        <f>'OECD Rent'!C133/'OECD HP'!C133</f>
        <v>0.92570841818013239</v>
      </c>
      <c r="D133" s="7">
        <f>'OECD Rent'!D133/'OECD HP'!D133</f>
        <v>0.93754762963883931</v>
      </c>
      <c r="E133" s="7">
        <f>'OECD Rent'!E133/'OECD HP'!E133</f>
        <v>1.4293664607767478</v>
      </c>
      <c r="F133" s="7">
        <f>'OECD Rent'!F133/'OECD HP'!F133</f>
        <v>1.0082802036043998</v>
      </c>
      <c r="G133" s="7">
        <f>'OECD Rent'!G133/'OECD HP'!G133</f>
        <v>1.075316070380975</v>
      </c>
      <c r="H133" s="7">
        <f>'OECD Rent'!H133/'OECD HP'!H133</f>
        <v>1.5490571266360771</v>
      </c>
      <c r="I133" s="7">
        <f>'OECD Rent'!I133/'OECD HP'!I133</f>
        <v>0.98974758002581353</v>
      </c>
      <c r="J133" s="7">
        <f>'OECD Rent'!J133/'OECD HP'!J133</f>
        <v>1.0033476599313129</v>
      </c>
      <c r="K133" s="7">
        <f>'OECD Rent'!K133/'OECD HP'!K133</f>
        <v>0.98201392626274198</v>
      </c>
    </row>
    <row r="134" spans="1:11">
      <c r="A134" s="5">
        <v>41547</v>
      </c>
      <c r="B134" s="7">
        <f>'OECD Rent'!B134/'OECD HP'!B134</f>
        <v>1.0731063124759788</v>
      </c>
      <c r="C134" s="7">
        <f>'OECD Rent'!C134/'OECD HP'!C134</f>
        <v>0.92293297525952223</v>
      </c>
      <c r="D134" s="7">
        <f>'OECD Rent'!D134/'OECD HP'!D134</f>
        <v>0.93931894102431235</v>
      </c>
      <c r="E134" s="7">
        <f>'OECD Rent'!E134/'OECD HP'!E134</f>
        <v>1.4173165952984255</v>
      </c>
      <c r="F134" s="7">
        <f>'OECD Rent'!F134/'OECD HP'!F134</f>
        <v>1.0195550595299065</v>
      </c>
      <c r="G134" s="7">
        <f>'OECD Rent'!G134/'OECD HP'!G134</f>
        <v>1.0699622392957522</v>
      </c>
      <c r="H134" s="7">
        <f>'OECD Rent'!H134/'OECD HP'!H134</f>
        <v>1.4867166732052239</v>
      </c>
      <c r="I134" s="7">
        <f>'OECD Rent'!I134/'OECD HP'!I134</f>
        <v>0.97776224940110545</v>
      </c>
      <c r="J134" s="7">
        <f>'OECD Rent'!J134/'OECD HP'!J134</f>
        <v>0.99270949008475495</v>
      </c>
      <c r="K134" s="7">
        <f>'OECD Rent'!K134/'OECD HP'!K134</f>
        <v>0.97449236901727365</v>
      </c>
    </row>
    <row r="135" spans="1:11">
      <c r="A135" s="5">
        <v>41639</v>
      </c>
      <c r="B135" s="7">
        <f>'OECD Rent'!B135/'OECD HP'!B135</f>
        <v>1.0459435369733356</v>
      </c>
      <c r="C135" s="7">
        <f>'OECD Rent'!C135/'OECD HP'!C135</f>
        <v>0.91448270896821759</v>
      </c>
      <c r="D135" s="7">
        <f>'OECD Rent'!D135/'OECD HP'!D135</f>
        <v>0.93996521544144762</v>
      </c>
      <c r="E135" s="7">
        <f>'OECD Rent'!E135/'OECD HP'!E135</f>
        <v>1.424740211906842</v>
      </c>
      <c r="F135" s="7">
        <f>'OECD Rent'!F135/'OECD HP'!F135</f>
        <v>1.0225453571493226</v>
      </c>
      <c r="G135" s="7">
        <f>'OECD Rent'!G135/'OECD HP'!G135</f>
        <v>1.0545391031565665</v>
      </c>
      <c r="H135" s="7">
        <f>'OECD Rent'!H135/'OECD HP'!H135</f>
        <v>1.4503513638640184</v>
      </c>
      <c r="I135" s="7">
        <f>'OECD Rent'!I135/'OECD HP'!I135</f>
        <v>0.95915560205751693</v>
      </c>
      <c r="J135" s="7">
        <f>'OECD Rent'!J135/'OECD HP'!J135</f>
        <v>0.98831597702437179</v>
      </c>
      <c r="K135" s="7">
        <f>'OECD Rent'!K135/'OECD HP'!K135</f>
        <v>0.96367614665623458</v>
      </c>
    </row>
    <row r="136" spans="1:11">
      <c r="A136" s="5">
        <v>41729</v>
      </c>
      <c r="B136" s="7">
        <f>'OECD Rent'!B136/'OECD HP'!B136</f>
        <v>1.0314885693823896</v>
      </c>
      <c r="C136" s="7">
        <f>'OECD Rent'!C136/'OECD HP'!C136</f>
        <v>0.90077429327948788</v>
      </c>
      <c r="D136" s="7">
        <f>'OECD Rent'!D136/'OECD HP'!D136</f>
        <v>0.9317149344968092</v>
      </c>
      <c r="E136" s="7">
        <f>'OECD Rent'!E136/'OECD HP'!E136</f>
        <v>1.4152108582330247</v>
      </c>
      <c r="F136" s="7">
        <f>'OECD Rent'!F136/'OECD HP'!F136</f>
        <v>1.0297921214123724</v>
      </c>
      <c r="G136" s="7">
        <f>'OECD Rent'!G136/'OECD HP'!G136</f>
        <v>1.0345273487733775</v>
      </c>
      <c r="H136" s="7">
        <f>'OECD Rent'!H136/'OECD HP'!H136</f>
        <v>1.3968028609916971</v>
      </c>
      <c r="I136" s="7">
        <f>'OECD Rent'!I136/'OECD HP'!I136</f>
        <v>0.94157829431002205</v>
      </c>
      <c r="J136" s="7">
        <f>'OECD Rent'!J136/'OECD HP'!J136</f>
        <v>0.98314175695371353</v>
      </c>
      <c r="K136" s="7">
        <f>'OECD Rent'!K136/'OECD HP'!K136</f>
        <v>0.96537132731294062</v>
      </c>
    </row>
    <row r="137" spans="1:11">
      <c r="A137" s="5">
        <v>41820</v>
      </c>
      <c r="B137" s="7">
        <f>'OECD Rent'!B137/'OECD HP'!B137</f>
        <v>1.0233247931740159</v>
      </c>
      <c r="C137" s="7">
        <f>'OECD Rent'!C137/'OECD HP'!C137</f>
        <v>0.89726238325817709</v>
      </c>
      <c r="D137" s="7">
        <f>'OECD Rent'!D137/'OECD HP'!D137</f>
        <v>0.9261287445979538</v>
      </c>
      <c r="E137" s="7">
        <f>'OECD Rent'!E137/'OECD HP'!E137</f>
        <v>1.4081352365887805</v>
      </c>
      <c r="F137" s="7">
        <f>'OECD Rent'!F137/'OECD HP'!F137</f>
        <v>1.0330002835525858</v>
      </c>
      <c r="G137" s="7">
        <f>'OECD Rent'!G137/'OECD HP'!G137</f>
        <v>1.0177038236431537</v>
      </c>
      <c r="H137" s="7">
        <f>'OECD Rent'!H137/'OECD HP'!H137</f>
        <v>1.3185179192583398</v>
      </c>
      <c r="I137" s="7">
        <f>'OECD Rent'!I137/'OECD HP'!I137</f>
        <v>0.92531637333134431</v>
      </c>
      <c r="J137" s="7">
        <f>'OECD Rent'!J137/'OECD HP'!J137</f>
        <v>0.98188800957588196</v>
      </c>
      <c r="K137" s="7">
        <f>'OECD Rent'!K137/'OECD HP'!K137</f>
        <v>0.96419734785190503</v>
      </c>
    </row>
    <row r="138" spans="1:11">
      <c r="A138" s="5">
        <v>41912</v>
      </c>
      <c r="B138" s="7">
        <f>'OECD Rent'!B138/'OECD HP'!B138</f>
        <v>1.0113046763779339</v>
      </c>
      <c r="C138" s="7">
        <f>'OECD Rent'!C138/'OECD HP'!C138</f>
        <v>0.89108694896298668</v>
      </c>
      <c r="D138" s="7">
        <f>'OECD Rent'!D138/'OECD HP'!D138</f>
        <v>0.92080904113334527</v>
      </c>
      <c r="E138" s="7">
        <f>'OECD Rent'!E138/'OECD HP'!E138</f>
        <v>1.4037689795558721</v>
      </c>
      <c r="F138" s="7">
        <f>'OECD Rent'!F138/'OECD HP'!F138</f>
        <v>1.0426818458677685</v>
      </c>
      <c r="G138" s="7">
        <f>'OECD Rent'!G138/'OECD HP'!G138</f>
        <v>1.0056763065902228</v>
      </c>
      <c r="H138" s="7">
        <f>'OECD Rent'!H138/'OECD HP'!H138</f>
        <v>1.2433774881049156</v>
      </c>
      <c r="I138" s="7">
        <f>'OECD Rent'!I138/'OECD HP'!I138</f>
        <v>0.90116650579971391</v>
      </c>
      <c r="J138" s="7">
        <f>'OECD Rent'!J138/'OECD HP'!J138</f>
        <v>0.97694376053563514</v>
      </c>
      <c r="K138" s="7">
        <f>'OECD Rent'!K138/'OECD HP'!K138</f>
        <v>0.9601644844028242</v>
      </c>
    </row>
    <row r="139" spans="1:11">
      <c r="A139" s="5">
        <v>42004</v>
      </c>
      <c r="B139" s="7">
        <f>'OECD Rent'!B139/'OECD HP'!B139</f>
        <v>1.0026311695306185</v>
      </c>
      <c r="C139" s="7">
        <f>'OECD Rent'!C139/'OECD HP'!C139</f>
        <v>0.88166523488399173</v>
      </c>
      <c r="D139" s="7">
        <f>'OECD Rent'!D139/'OECD HP'!D139</f>
        <v>0.92237337404321351</v>
      </c>
      <c r="E139" s="7">
        <f>'OECD Rent'!E139/'OECD HP'!E139</f>
        <v>1.3876685193498621</v>
      </c>
      <c r="F139" s="7">
        <f>'OECD Rent'!F139/'OECD HP'!F139</f>
        <v>1.0582063738215701</v>
      </c>
      <c r="G139" s="7">
        <f>'OECD Rent'!G139/'OECD HP'!G139</f>
        <v>0.99753835844193173</v>
      </c>
      <c r="H139" s="7">
        <f>'OECD Rent'!H139/'OECD HP'!H139</f>
        <v>1.2000085792399489</v>
      </c>
      <c r="I139" s="7">
        <f>'OECD Rent'!I139/'OECD HP'!I139</f>
        <v>0.88367434818584134</v>
      </c>
      <c r="J139" s="7">
        <f>'OECD Rent'!J139/'OECD HP'!J139</f>
        <v>0.97078965148051399</v>
      </c>
      <c r="K139" s="7">
        <f>'OECD Rent'!K139/'OECD HP'!K139</f>
        <v>0.95271284397164036</v>
      </c>
    </row>
    <row r="140" spans="1:11">
      <c r="A140" s="5">
        <v>42094</v>
      </c>
      <c r="B140" s="7">
        <f>'OECD Rent'!B140/'OECD HP'!B140</f>
        <v>0.98421884239487456</v>
      </c>
      <c r="C140" s="7">
        <f>'OECD Rent'!C140/'OECD HP'!C140</f>
        <v>0.87226652046992814</v>
      </c>
      <c r="D140" s="7">
        <f>'OECD Rent'!D140/'OECD HP'!D140</f>
        <v>0.90515618646993978</v>
      </c>
      <c r="E140" s="7">
        <f>'OECD Rent'!E140/'OECD HP'!E140</f>
        <v>1.3866325375593984</v>
      </c>
      <c r="F140" s="7">
        <f>'OECD Rent'!F140/'OECD HP'!F140</f>
        <v>1.0626267413928772</v>
      </c>
      <c r="G140" s="7">
        <f>'OECD Rent'!G140/'OECD HP'!G140</f>
        <v>0.99636786766840868</v>
      </c>
      <c r="H140" s="7">
        <f>'OECD Rent'!H140/'OECD HP'!H140</f>
        <v>1.1892116178233376</v>
      </c>
      <c r="I140" s="7">
        <f>'OECD Rent'!I140/'OECD HP'!I140</f>
        <v>0.8588216901757536</v>
      </c>
      <c r="J140" s="7">
        <f>'OECD Rent'!J140/'OECD HP'!J140</f>
        <v>0.96407788030613528</v>
      </c>
      <c r="K140" s="7">
        <f>'OECD Rent'!K140/'OECD HP'!K140</f>
        <v>0.94088061129342415</v>
      </c>
    </row>
    <row r="141" spans="1:11">
      <c r="A141" s="5">
        <v>42185</v>
      </c>
      <c r="B141" s="7">
        <f>'OECD Rent'!B141/'OECD HP'!B141</f>
        <v>0.94985223455612211</v>
      </c>
      <c r="C141" s="7">
        <f>'OECD Rent'!C141/'OECD HP'!C141</f>
        <v>0.86775326110029571</v>
      </c>
      <c r="D141" s="7">
        <f>'OECD Rent'!D141/'OECD HP'!D141</f>
        <v>0.89829861146091683</v>
      </c>
      <c r="E141" s="7">
        <f>'OECD Rent'!E141/'OECD HP'!E141</f>
        <v>1.3471294605508983</v>
      </c>
      <c r="F141" s="7">
        <f>'OECD Rent'!F141/'OECD HP'!F141</f>
        <v>1.0693414955450906</v>
      </c>
      <c r="G141" s="7">
        <f>'OECD Rent'!G141/'OECD HP'!G141</f>
        <v>0.99346359925736838</v>
      </c>
      <c r="H141" s="7">
        <f>'OECD Rent'!H141/'OECD HP'!H141</f>
        <v>1.1617293923704504</v>
      </c>
      <c r="I141" s="7">
        <f>'OECD Rent'!I141/'OECD HP'!I141</f>
        <v>0.82957001931393481</v>
      </c>
      <c r="J141" s="7">
        <f>'OECD Rent'!J141/'OECD HP'!J141</f>
        <v>0.9586111915021015</v>
      </c>
      <c r="K141" s="7">
        <f>'OECD Rent'!K141/'OECD HP'!K141</f>
        <v>0.93842008287142387</v>
      </c>
    </row>
    <row r="142" spans="1:11">
      <c r="A142" s="5">
        <v>42277</v>
      </c>
      <c r="B142" s="7">
        <f>'OECD Rent'!B142/'OECD HP'!B142</f>
        <v>0.9271999356673476</v>
      </c>
      <c r="C142" s="7">
        <f>'OECD Rent'!C142/'OECD HP'!C142</f>
        <v>0.85533929178612511</v>
      </c>
      <c r="D142" s="7">
        <f>'OECD Rent'!D142/'OECD HP'!D142</f>
        <v>0.89335801375790957</v>
      </c>
      <c r="E142" s="7">
        <f>'OECD Rent'!E142/'OECD HP'!E142</f>
        <v>1.3375841529796548</v>
      </c>
      <c r="F142" s="7">
        <f>'OECD Rent'!F142/'OECD HP'!F142</f>
        <v>1.0699027732385544</v>
      </c>
      <c r="G142" s="7">
        <f>'OECD Rent'!G142/'OECD HP'!G142</f>
        <v>0.9809943408987688</v>
      </c>
      <c r="H142" s="7">
        <f>'OECD Rent'!H142/'OECD HP'!H142</f>
        <v>1.1584666348863666</v>
      </c>
      <c r="I142" s="7">
        <f>'OECD Rent'!I142/'OECD HP'!I142</f>
        <v>0.80415758187505837</v>
      </c>
      <c r="J142" s="7">
        <f>'OECD Rent'!J142/'OECD HP'!J142</f>
        <v>0.95437589150735014</v>
      </c>
      <c r="K142" s="7">
        <f>'OECD Rent'!K142/'OECD HP'!K142</f>
        <v>0.93080247855627796</v>
      </c>
    </row>
    <row r="143" spans="1:11">
      <c r="A143" s="5">
        <v>42369</v>
      </c>
      <c r="B143" s="7">
        <f>'OECD Rent'!B143/'OECD HP'!B143</f>
        <v>0.93353572912531002</v>
      </c>
      <c r="C143" s="7">
        <f>'OECD Rent'!C143/'OECD HP'!C143</f>
        <v>0.84029829479135953</v>
      </c>
      <c r="D143" s="7">
        <f>'OECD Rent'!D143/'OECD HP'!D143</f>
        <v>0.8812744569721902</v>
      </c>
      <c r="E143" s="7">
        <f>'OECD Rent'!E143/'OECD HP'!E143</f>
        <v>1.3243050057549877</v>
      </c>
      <c r="F143" s="7">
        <f>'OECD Rent'!F143/'OECD HP'!F143</f>
        <v>1.068749864519954</v>
      </c>
      <c r="G143" s="7">
        <f>'OECD Rent'!G143/'OECD HP'!G143</f>
        <v>0.96509786390871977</v>
      </c>
      <c r="H143" s="7">
        <f>'OECD Rent'!H143/'OECD HP'!H143</f>
        <v>1.1399208394669496</v>
      </c>
      <c r="I143" s="7">
        <f>'OECD Rent'!I143/'OECD HP'!I143</f>
        <v>0.78514566991659462</v>
      </c>
      <c r="J143" s="7">
        <f>'OECD Rent'!J143/'OECD HP'!J143</f>
        <v>0.94675354974142867</v>
      </c>
      <c r="K143" s="7">
        <f>'OECD Rent'!K143/'OECD HP'!K143</f>
        <v>0.93154300983417171</v>
      </c>
    </row>
    <row r="144" spans="1:11">
      <c r="A144" s="5">
        <v>42460</v>
      </c>
      <c r="B144" s="7">
        <f>'OECD Rent'!B144/'OECD HP'!B144</f>
        <v>0.92983671690309777</v>
      </c>
      <c r="C144" s="7">
        <f>'OECD Rent'!C144/'OECD HP'!C144</f>
        <v>0.82543754473195297</v>
      </c>
      <c r="D144" s="7">
        <f>'OECD Rent'!D144/'OECD HP'!D144</f>
        <v>0.87318503617020959</v>
      </c>
      <c r="E144" s="7">
        <f>'OECD Rent'!E144/'OECD HP'!E144</f>
        <v>1.3014373643649602</v>
      </c>
      <c r="F144" s="7">
        <f>'OECD Rent'!F144/'OECD HP'!F144</f>
        <v>1.0641659114323332</v>
      </c>
      <c r="G144" s="7">
        <f>'OECD Rent'!G144/'OECD HP'!G144</f>
        <v>0.94970664684138451</v>
      </c>
      <c r="H144" s="7">
        <f>'OECD Rent'!H144/'OECD HP'!H144</f>
        <v>1.1239816617914342</v>
      </c>
      <c r="I144" s="7">
        <f>'OECD Rent'!I144/'OECD HP'!I144</f>
        <v>0.77130617002726454</v>
      </c>
      <c r="J144" s="7">
        <f>'OECD Rent'!J144/'OECD HP'!J144</f>
        <v>0.94023347914958999</v>
      </c>
      <c r="K144" s="7">
        <f>'OECD Rent'!K144/'OECD HP'!K144</f>
        <v>0.92467971463185294</v>
      </c>
    </row>
    <row r="145" spans="1:11">
      <c r="A145" s="5">
        <v>42551</v>
      </c>
      <c r="B145" s="7">
        <f>'OECD Rent'!B145/'OECD HP'!B145</f>
        <v>0.91984675522825676</v>
      </c>
      <c r="C145" s="7">
        <f>'OECD Rent'!C145/'OECD HP'!C145</f>
        <v>0.8006940696450493</v>
      </c>
      <c r="D145" s="7">
        <f>'OECD Rent'!D145/'OECD HP'!D145</f>
        <v>0.85986008403690417</v>
      </c>
      <c r="E145" s="7">
        <f>'OECD Rent'!E145/'OECD HP'!E145</f>
        <v>1.296784923550937</v>
      </c>
      <c r="F145" s="7">
        <f>'OECD Rent'!F145/'OECD HP'!F145</f>
        <v>1.065761021341419</v>
      </c>
      <c r="G145" s="7">
        <f>'OECD Rent'!G145/'OECD HP'!G145</f>
        <v>0.9367652595031748</v>
      </c>
      <c r="H145" s="7">
        <f>'OECD Rent'!H145/'OECD HP'!H145</f>
        <v>1.1179312502148657</v>
      </c>
      <c r="I145" s="7">
        <f>'OECD Rent'!I145/'OECD HP'!I145</f>
        <v>0.7692493391354821</v>
      </c>
      <c r="J145" s="7">
        <f>'OECD Rent'!J145/'OECD HP'!J145</f>
        <v>0.93618320313324443</v>
      </c>
      <c r="K145" s="7">
        <f>'OECD Rent'!K145/'OECD HP'!K145</f>
        <v>0.90920818234345757</v>
      </c>
    </row>
    <row r="146" spans="1:11">
      <c r="A146" s="5">
        <v>42643</v>
      </c>
      <c r="B146" s="7">
        <f>'OECD Rent'!B146/'OECD HP'!B146</f>
        <v>0.90210092005581055</v>
      </c>
      <c r="C146" s="7">
        <f>'OECD Rent'!C146/'OECD HP'!C146</f>
        <v>0.77277248326329784</v>
      </c>
      <c r="D146" s="7">
        <f>'OECD Rent'!D146/'OECD HP'!D146</f>
        <v>0.84874814958974609</v>
      </c>
      <c r="E146" s="7">
        <f>'OECD Rent'!E146/'OECD HP'!E146</f>
        <v>1.2854258738422271</v>
      </c>
      <c r="F146" s="7">
        <f>'OECD Rent'!F146/'OECD HP'!F146</f>
        <v>1.0584477598106907</v>
      </c>
      <c r="G146" s="7">
        <f>'OECD Rent'!G146/'OECD HP'!G146</f>
        <v>0.93095057371587409</v>
      </c>
      <c r="H146" s="7">
        <f>'OECD Rent'!H146/'OECD HP'!H146</f>
        <v>1.1063805868979961</v>
      </c>
      <c r="I146" s="7">
        <f>'OECD Rent'!I146/'OECD HP'!I146</f>
        <v>0.75711599003859942</v>
      </c>
      <c r="J146" s="7">
        <f>'OECD Rent'!J146/'OECD HP'!J146</f>
        <v>0.92883831255213301</v>
      </c>
      <c r="K146" s="7">
        <f>'OECD Rent'!K146/'OECD HP'!K146</f>
        <v>0.91154408560219025</v>
      </c>
    </row>
    <row r="147" spans="1:11">
      <c r="A147" s="5">
        <v>42735</v>
      </c>
      <c r="B147" s="7">
        <f>'OECD Rent'!B147/'OECD HP'!B147</f>
        <v>0.87237591015508897</v>
      </c>
      <c r="C147" s="7">
        <f>'OECD Rent'!C147/'OECD HP'!C147</f>
        <v>0.75462715899438071</v>
      </c>
      <c r="D147" s="7">
        <f>'OECD Rent'!D147/'OECD HP'!D147</f>
        <v>0.83633493324071251</v>
      </c>
      <c r="E147" s="7">
        <f>'OECD Rent'!E147/'OECD HP'!E147</f>
        <v>1.2681783826913018</v>
      </c>
      <c r="F147" s="7">
        <f>'OECD Rent'!F147/'OECD HP'!F147</f>
        <v>1.0549631977881742</v>
      </c>
      <c r="G147" s="7">
        <f>'OECD Rent'!G147/'OECD HP'!G147</f>
        <v>0.92523840541018421</v>
      </c>
      <c r="H147" s="7">
        <f>'OECD Rent'!H147/'OECD HP'!H147</f>
        <v>1.0930525923499841</v>
      </c>
      <c r="I147" s="7">
        <f>'OECD Rent'!I147/'OECD HP'!I147</f>
        <v>0.74309554064441685</v>
      </c>
      <c r="J147" s="7">
        <f>'OECD Rent'!J147/'OECD HP'!J147</f>
        <v>0.92227457929990164</v>
      </c>
      <c r="K147" s="7">
        <f>'OECD Rent'!K147/'OECD HP'!K147</f>
        <v>0.90444269019610113</v>
      </c>
    </row>
    <row r="148" spans="1:11">
      <c r="A148" s="5">
        <v>42825</v>
      </c>
      <c r="B148" s="7">
        <f>'OECD Rent'!B148/'OECD HP'!B148</f>
        <v>0.8490729481556788</v>
      </c>
      <c r="C148" s="7">
        <f>'OECD Rent'!C148/'OECD HP'!C148</f>
        <v>0.73308843615749097</v>
      </c>
      <c r="D148" s="7">
        <f>'OECD Rent'!D148/'OECD HP'!D148</f>
        <v>0.84661730973357407</v>
      </c>
      <c r="E148" s="7">
        <f>'OECD Rent'!E148/'OECD HP'!E148</f>
        <v>1.2376074629606604</v>
      </c>
      <c r="F148" s="7">
        <f>'OECD Rent'!F148/'OECD HP'!F148</f>
        <v>1.0419146265777732</v>
      </c>
      <c r="G148" s="7">
        <f>'OECD Rent'!G148/'OECD HP'!G148</f>
        <v>0.92048715536229853</v>
      </c>
      <c r="H148" s="7">
        <f>'OECD Rent'!H148/'OECD HP'!H148</f>
        <v>1.0640136081397888</v>
      </c>
      <c r="I148" s="7">
        <f>'OECD Rent'!I148/'OECD HP'!I148</f>
        <v>0.72963173393456504</v>
      </c>
      <c r="J148" s="7">
        <f>'OECD Rent'!J148/'OECD HP'!J148</f>
        <v>0.91447313614529779</v>
      </c>
      <c r="K148" s="7">
        <f>'OECD Rent'!K148/'OECD HP'!K148</f>
        <v>0.88743438092365901</v>
      </c>
    </row>
    <row r="149" spans="1:11">
      <c r="A149" s="5">
        <v>42916</v>
      </c>
      <c r="B149" s="7">
        <f>'OECD Rent'!B149/'OECD HP'!B149</f>
        <v>0.84067824771608091</v>
      </c>
      <c r="C149" s="7">
        <f>'OECD Rent'!C149/'OECD HP'!C149</f>
        <v>0.70788573863069504</v>
      </c>
      <c r="D149" s="7">
        <f>'OECD Rent'!D149/'OECD HP'!D149</f>
        <v>0.84269235184546898</v>
      </c>
      <c r="E149" s="7">
        <f>'OECD Rent'!E149/'OECD HP'!E149</f>
        <v>1.231659024134629</v>
      </c>
      <c r="F149" s="7">
        <f>'OECD Rent'!F149/'OECD HP'!F149</f>
        <v>1.0339333448194243</v>
      </c>
      <c r="G149" s="7">
        <f>'OECD Rent'!G149/'OECD HP'!G149</f>
        <v>0.90644189692948418</v>
      </c>
      <c r="H149" s="7">
        <f>'OECD Rent'!H149/'OECD HP'!H149</f>
        <v>1.0486202235010591</v>
      </c>
      <c r="I149" s="7">
        <f>'OECD Rent'!I149/'OECD HP'!I149</f>
        <v>0.71388225834721586</v>
      </c>
      <c r="J149" s="7">
        <f>'OECD Rent'!J149/'OECD HP'!J149</f>
        <v>0.90424004472484598</v>
      </c>
      <c r="K149" s="7">
        <f>'OECD Rent'!K149/'OECD HP'!K149</f>
        <v>0.88765498568394141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0"/>
  <sheetViews>
    <sheetView workbookViewId="0">
      <pane xSplit="1" ySplit="1" topLeftCell="T137" activePane="bottomRight" state="frozen"/>
      <selection pane="topRight" activeCell="B1" sqref="B1"/>
      <selection pane="bottomLeft" activeCell="A2" sqref="A2"/>
      <selection pane="bottomRight" activeCell="T13" sqref="T13"/>
    </sheetView>
  </sheetViews>
  <sheetFormatPr defaultColWidth="8.77734375" defaultRowHeight="14.4"/>
  <cols>
    <col min="1" max="1" width="9.6640625" bestFit="1" customWidth="1"/>
  </cols>
  <sheetData>
    <row r="1" spans="1:27">
      <c r="B1" t="str">
        <f>'OECD Rent'!B1</f>
        <v>AUS</v>
      </c>
      <c r="C1" t="str">
        <f>'OECD Rent'!C1</f>
        <v>CAN</v>
      </c>
      <c r="D1" t="str">
        <f>'OECD Rent'!D1</f>
        <v>DEU</v>
      </c>
      <c r="E1" t="str">
        <f>'OECD Rent'!E1</f>
        <v>ESP</v>
      </c>
      <c r="F1" t="str">
        <f>'OECD Rent'!F1</f>
        <v>FRA</v>
      </c>
      <c r="G1" t="str">
        <f>'OECD Rent'!G1</f>
        <v>GBR</v>
      </c>
      <c r="H1" t="str">
        <f>'OECD Rent'!H1</f>
        <v>IRL</v>
      </c>
      <c r="I1" t="str">
        <f>'OECD Rent'!I1</f>
        <v>SWE</v>
      </c>
      <c r="J1" t="str">
        <f>'OECD Rent'!J1</f>
        <v>USA</v>
      </c>
      <c r="K1" t="str">
        <f>'OECD Rent'!K1</f>
        <v>JPN</v>
      </c>
      <c r="M1" t="str">
        <f t="shared" ref="M1:V1" si="0">B1</f>
        <v>AUS</v>
      </c>
      <c r="N1" t="str">
        <f t="shared" si="0"/>
        <v>CAN</v>
      </c>
      <c r="O1" t="str">
        <f t="shared" si="0"/>
        <v>DEU</v>
      </c>
      <c r="P1" t="str">
        <f t="shared" si="0"/>
        <v>ESP</v>
      </c>
      <c r="Q1" t="str">
        <f t="shared" si="0"/>
        <v>FRA</v>
      </c>
      <c r="R1" t="str">
        <f t="shared" si="0"/>
        <v>GBR</v>
      </c>
      <c r="S1" t="str">
        <f t="shared" si="0"/>
        <v>IRL</v>
      </c>
      <c r="T1" t="str">
        <f t="shared" si="0"/>
        <v>SWE</v>
      </c>
      <c r="U1" t="str">
        <f t="shared" si="0"/>
        <v>USA</v>
      </c>
      <c r="V1" t="str">
        <f t="shared" si="0"/>
        <v>JPN</v>
      </c>
      <c r="X1" t="s">
        <v>92</v>
      </c>
      <c r="Y1" t="s">
        <v>93</v>
      </c>
      <c r="Z1" t="s">
        <v>69</v>
      </c>
    </row>
    <row r="2" spans="1:27">
      <c r="L2" t="s">
        <v>77</v>
      </c>
      <c r="M2" s="28">
        <f t="shared" ref="M2:V2" si="1">CORREL(B5:B150,M4:M149)</f>
        <v>-0.90034114073182792</v>
      </c>
      <c r="N2" s="28">
        <f t="shared" si="1"/>
        <v>-0.94901380351547338</v>
      </c>
      <c r="O2" s="28">
        <f t="shared" si="1"/>
        <v>-0.78734917829911544</v>
      </c>
      <c r="P2" s="28">
        <f t="shared" si="1"/>
        <v>-0.87843359130473486</v>
      </c>
      <c r="Q2" s="28">
        <f t="shared" si="1"/>
        <v>-0.83534575426725421</v>
      </c>
      <c r="R2" s="28">
        <f t="shared" si="1"/>
        <v>-0.81707003639245435</v>
      </c>
      <c r="S2" s="28">
        <f t="shared" si="1"/>
        <v>-0.43025903458337927</v>
      </c>
      <c r="T2" s="28">
        <f t="shared" si="1"/>
        <v>-0.79659116325374213</v>
      </c>
      <c r="U2" s="28">
        <f t="shared" si="1"/>
        <v>-0.86115748481584897</v>
      </c>
      <c r="V2" s="28">
        <f t="shared" si="1"/>
        <v>-0.92222728480762084</v>
      </c>
      <c r="X2" t="s">
        <v>91</v>
      </c>
      <c r="Y2" t="s">
        <v>91</v>
      </c>
    </row>
    <row r="3" spans="1:27">
      <c r="A3" s="32">
        <v>0.05</v>
      </c>
      <c r="B3" s="10">
        <f t="shared" ref="B3:K3" si="2">STDEV(B5:B150)*SQRT(4)</f>
        <v>2.1378625275305773E-3</v>
      </c>
      <c r="C3" s="10">
        <f t="shared" si="2"/>
        <v>2.5460185106600934E-3</v>
      </c>
      <c r="D3" s="10">
        <f t="shared" si="2"/>
        <v>1.1929268076970303E-3</v>
      </c>
      <c r="E3" s="10">
        <f t="shared" si="2"/>
        <v>3.0623506056417327E-3</v>
      </c>
      <c r="F3" s="10">
        <f t="shared" si="2"/>
        <v>1.4859151912383893E-3</v>
      </c>
      <c r="G3" s="10">
        <f t="shared" si="2"/>
        <v>2.7239677558611769E-3</v>
      </c>
      <c r="H3" s="10">
        <f t="shared" si="2"/>
        <v>5.2357513092008449E-3</v>
      </c>
      <c r="I3" s="10">
        <f t="shared" si="2"/>
        <v>2.5899292018362859E-3</v>
      </c>
      <c r="J3" s="10">
        <f t="shared" si="2"/>
        <v>1.041625298183765E-3</v>
      </c>
      <c r="K3" s="10">
        <f t="shared" si="2"/>
        <v>1.1474879259854018E-3</v>
      </c>
      <c r="L3" s="8" t="s">
        <v>78</v>
      </c>
      <c r="M3" s="12">
        <f t="shared" ref="M3:V3" si="3">STDEV(M4:M149)*SQRT(4)</f>
        <v>4.0223189500672225E-2</v>
      </c>
      <c r="N3" s="12">
        <f t="shared" si="3"/>
        <v>4.3320750729513025E-2</v>
      </c>
      <c r="O3" s="12">
        <f t="shared" si="3"/>
        <v>2.0119182364199569E-2</v>
      </c>
      <c r="P3" s="12">
        <f t="shared" si="3"/>
        <v>5.5886165042025315E-2</v>
      </c>
      <c r="Q3" s="12">
        <f t="shared" si="3"/>
        <v>2.8642595999675051E-2</v>
      </c>
      <c r="R3" s="12">
        <f t="shared" si="3"/>
        <v>4.386073595617463E-2</v>
      </c>
      <c r="S3" s="12">
        <f t="shared" si="3"/>
        <v>6.3075232855083513E-2</v>
      </c>
      <c r="T3" s="12">
        <f t="shared" si="3"/>
        <v>3.7595684904672744E-2</v>
      </c>
      <c r="U3" s="12">
        <f t="shared" si="3"/>
        <v>2.1448847846354299E-2</v>
      </c>
      <c r="V3" s="12">
        <f t="shared" si="3"/>
        <v>2.6452680627993035E-2</v>
      </c>
      <c r="Z3" s="8">
        <f>AVERAGE(Z4:Z149)</f>
        <v>0.89525638607185942</v>
      </c>
    </row>
    <row r="4" spans="1:27">
      <c r="A4" s="29">
        <v>29586</v>
      </c>
      <c r="B4" s="10">
        <f>$A$3/AVERAGE(RentPrice!B3:B149)</f>
        <v>3.166751170434972E-2</v>
      </c>
      <c r="C4" s="10">
        <f>$A$3/AVERAGE(RentPrice!C3:C149)</f>
        <v>3.2130687365311918E-2</v>
      </c>
      <c r="D4" s="10">
        <f>$A$3/AVERAGE(RentPrice!D3:D149)</f>
        <v>6.0515775311389949E-2</v>
      </c>
      <c r="E4" s="10">
        <f>$A$3/AVERAGE(RentPrice!E3:E149)</f>
        <v>3.1066588527191862E-2</v>
      </c>
      <c r="F4" s="10">
        <f>$A$3/AVERAGE(RentPrice!F3:F149)</f>
        <v>3.6883287165176769E-2</v>
      </c>
      <c r="G4" s="10">
        <f>$A$3/AVERAGE(RentPrice!G3:G149)</f>
        <v>3.6457100951659632E-2</v>
      </c>
      <c r="H4" s="10">
        <f>$A$3/AVERAGE(RentPrice!H3:H149)</f>
        <v>3.349500543660295E-2</v>
      </c>
      <c r="I4" s="10">
        <f>$A$3/AVERAGE(RentPrice!I3:I149)</f>
        <v>3.5019652217818983E-2</v>
      </c>
      <c r="J4" s="10">
        <f>$A$3/AVERAGE(RentPrice!J3:J149)</f>
        <v>4.9410423494403208E-2</v>
      </c>
      <c r="K4" s="10">
        <f>$A$3/AVERAGE(RentPrice!K3:K149)</f>
        <v>6.5762168607105681E-2</v>
      </c>
      <c r="M4" s="6">
        <f>LN('OECD HP'!B4/'OECD HP'!B3)</f>
        <v>5.2576489890854235E-2</v>
      </c>
      <c r="N4" s="6">
        <f>LN('OECD HP'!C4/'OECD HP'!C3)</f>
        <v>3.9181920823404728E-2</v>
      </c>
      <c r="O4" s="6">
        <f>LN('OECD HP'!D4/'OECD HP'!D3)</f>
        <v>1.8809667323054821E-2</v>
      </c>
      <c r="P4" s="6">
        <f>LN('OECD HP'!E4/'OECD HP'!E3)</f>
        <v>1.0291955000451191E-2</v>
      </c>
      <c r="Q4" s="6">
        <f>LN('OECD HP'!F4/'OECD HP'!F3)</f>
        <v>3.111474072143651E-2</v>
      </c>
      <c r="R4" s="6">
        <f>LN('OECD HP'!G4/'OECD HP'!G3)</f>
        <v>1.3513719166716502E-2</v>
      </c>
      <c r="S4" s="6">
        <f>LN('OECD HP'!H4/'OECD HP'!H3)</f>
        <v>5.4254764788718574E-2</v>
      </c>
      <c r="T4" s="6">
        <f>LN('OECD HP'!I4/'OECD HP'!I3)</f>
        <v>-1.9417927176797844E-3</v>
      </c>
      <c r="U4" s="6">
        <f>LN('OECD HP'!J4/'OECD HP'!J3)</f>
        <v>2.9710151026945161E-3</v>
      </c>
      <c r="V4" s="6">
        <f>LN('OECD HP'!K4/'OECD HP'!K3)</f>
        <v>2.6182594370728642E-2</v>
      </c>
      <c r="X4" s="8">
        <v>100</v>
      </c>
      <c r="Y4" s="8">
        <v>100</v>
      </c>
      <c r="Z4" s="8">
        <f>Y4/X4</f>
        <v>1</v>
      </c>
      <c r="AA4" s="7">
        <f>$A$3/Z3</f>
        <v>5.5849922746026251E-2</v>
      </c>
    </row>
    <row r="5" spans="1:27">
      <c r="A5" s="5">
        <f>RentPrice!A4</f>
        <v>29676</v>
      </c>
      <c r="B5" s="6">
        <f>(RentPrice!B4 - RentPrice!B3)*B$4</f>
        <v>-2.0405266780104993E-3</v>
      </c>
      <c r="C5" s="6">
        <f>(RentPrice!C4 - RentPrice!C3)*C$4</f>
        <v>-1.5197438346001488E-3</v>
      </c>
      <c r="D5" s="6">
        <f>(RentPrice!D4 - RentPrice!D3)*D$4</f>
        <v>-3.4795084565097305E-4</v>
      </c>
      <c r="E5" s="6">
        <f>(RentPrice!E4 - RentPrice!E3)*E$4</f>
        <v>2.0425039582754163E-3</v>
      </c>
      <c r="F5" s="6">
        <f>(RentPrice!F4 - RentPrice!F3)*F$4</f>
        <v>7.3867740621033968E-6</v>
      </c>
      <c r="G5" s="6">
        <f>(RentPrice!G4 - RentPrice!G3)*G$4</f>
        <v>-7.3415256910037285E-5</v>
      </c>
      <c r="H5" s="6">
        <f>(RentPrice!H4 - RentPrice!H3)*H$4</f>
        <v>-1.2977473076649685E-3</v>
      </c>
      <c r="I5" s="6">
        <f>(RentPrice!I4 - RentPrice!I3)*I$4</f>
        <v>1.3326952173889307E-3</v>
      </c>
      <c r="J5" s="6">
        <f>(RentPrice!J4 - RentPrice!J3)*J$4</f>
        <v>8.8914448803045039E-4</v>
      </c>
      <c r="K5" s="6">
        <f>(RentPrice!K4 - RentPrice!K3)*K$4</f>
        <v>-6.3158947712453346E-4</v>
      </c>
      <c r="M5" s="6">
        <f>LN('OECD HP'!B5/'OECD HP'!B4)</f>
        <v>1.9214155380751035E-2</v>
      </c>
      <c r="N5" s="6">
        <f>LN('OECD HP'!C5/'OECD HP'!C4)</f>
        <v>1.020739269666034E-2</v>
      </c>
      <c r="O5" s="6">
        <f>LN('OECD HP'!D5/'OECD HP'!D4)</f>
        <v>1.9424371787620298E-2</v>
      </c>
      <c r="P5" s="6">
        <f>LN('OECD HP'!E5/'OECD HP'!E4)</f>
        <v>5.2117341483531639E-3</v>
      </c>
      <c r="Q5" s="6">
        <f>LN('OECD HP'!F5/'OECD HP'!F4)</f>
        <v>2.9652733685942883E-2</v>
      </c>
      <c r="R5" s="6">
        <f>LN('OECD HP'!G5/'OECD HP'!G4)</f>
        <v>1.9934214900824074E-2</v>
      </c>
      <c r="S5" s="6">
        <f>LN('OECD HP'!H5/'OECD HP'!H4)</f>
        <v>3.1155096417585824E-2</v>
      </c>
      <c r="T5" s="6">
        <f>LN('OECD HP'!I5/'OECD HP'!I4)</f>
        <v>-2.1621408240696674E-3</v>
      </c>
      <c r="U5" s="6">
        <f>LN('OECD HP'!J5/'OECD HP'!J4)</f>
        <v>1.566239812153165E-2</v>
      </c>
      <c r="V5" s="6">
        <f>LN('OECD HP'!K5/'OECD HP'!K4)</f>
        <v>2.38575488044202E-2</v>
      </c>
      <c r="X5" s="8">
        <f>'OECD HP'!G4/'OECD HP'!G$3*X$4</f>
        <v>101.36054421768644</v>
      </c>
      <c r="Y5" s="8">
        <f>'OECD Rent'!G4/'OECD Rent'!G$3*Y$4</f>
        <v>101.22761353666496</v>
      </c>
      <c r="Z5" s="8">
        <f t="shared" ref="Z5:Z68" si="4">Y5/X5</f>
        <v>0.99868853623421761</v>
      </c>
      <c r="AA5" s="7">
        <f t="shared" ref="AA5:AA36" si="5">Y5/X5*AA$4</f>
        <v>5.5776677596023089E-2</v>
      </c>
    </row>
    <row r="6" spans="1:27">
      <c r="A6" s="5">
        <f>RentPrice!A5</f>
        <v>29767</v>
      </c>
      <c r="B6" s="6">
        <f>(RentPrice!B5 - RentPrice!B4)*B$4</f>
        <v>-9.3309618396904563E-5</v>
      </c>
      <c r="C6" s="6">
        <f>(RentPrice!C5 - RentPrice!C4)*C$4</f>
        <v>4.5804499121229237E-4</v>
      </c>
      <c r="D6" s="6">
        <f>(RentPrice!D5 - RentPrice!D4)*D$4</f>
        <v>-1.6951507592902432E-4</v>
      </c>
      <c r="E6" s="6">
        <f>(RentPrice!E5 - RentPrice!E4)*E$4</f>
        <v>3.05673513717492E-3</v>
      </c>
      <c r="F6" s="6">
        <f>(RentPrice!F5 - RentPrice!F4)*F$4</f>
        <v>-1.749583573470933E-5</v>
      </c>
      <c r="G6" s="6">
        <f>(RentPrice!G5 - RentPrice!G4)*G$4</f>
        <v>3.3645917249948633E-3</v>
      </c>
      <c r="H6" s="6">
        <f>(RentPrice!H5 - RentPrice!H4)*H$4</f>
        <v>3.5333382733897901E-4</v>
      </c>
      <c r="I6" s="6">
        <f>(RentPrice!I5 - RentPrice!I4)*I$4</f>
        <v>1.316841129980849E-3</v>
      </c>
      <c r="J6" s="6">
        <f>(RentPrice!J5 - RentPrice!J4)*J$4</f>
        <v>4.5358863455912724E-4</v>
      </c>
      <c r="K6" s="6">
        <f>(RentPrice!K5 - RentPrice!K4)*K$4</f>
        <v>-5.6960921147093701E-4</v>
      </c>
      <c r="M6" s="6">
        <f>LN('OECD HP'!B6/'OECD HP'!B5)</f>
        <v>-1.2226579920217742E-3</v>
      </c>
      <c r="N6" s="6">
        <f>LN('OECD HP'!C6/'OECD HP'!C5)</f>
        <v>3.0389388533884225E-2</v>
      </c>
      <c r="O6" s="6">
        <f>LN('OECD HP'!D6/'OECD HP'!D5)</f>
        <v>9.4465541404110051E-3</v>
      </c>
      <c r="P6" s="6">
        <f>LN('OECD HP'!E6/'OECD HP'!E5)</f>
        <v>1.6208117677983507E-3</v>
      </c>
      <c r="Q6" s="6">
        <f>LN('OECD HP'!F6/'OECD HP'!F5)</f>
        <v>2.0270472773042687E-2</v>
      </c>
      <c r="R6" s="6">
        <f>LN('OECD HP'!G6/'OECD HP'!G5)</f>
        <v>1.6433857437291766E-3</v>
      </c>
      <c r="S6" s="6">
        <f>LN('OECD HP'!H6/'OECD HP'!H5)</f>
        <v>7.9092474520995465E-2</v>
      </c>
      <c r="T6" s="6">
        <f>LN('OECD HP'!I6/'OECD HP'!I5)</f>
        <v>-2.9478520878461162E-3</v>
      </c>
      <c r="U6" s="6">
        <f>LN('OECD HP'!J6/'OECD HP'!J5)</f>
        <v>1.645929248536249E-2</v>
      </c>
      <c r="V6" s="6">
        <f>LN('OECD HP'!K6/'OECD HP'!K5)</f>
        <v>2.3074131007521044E-2</v>
      </c>
      <c r="X6" s="8">
        <f>'OECD HP'!G5/'OECD HP'!G$3*X$4</f>
        <v>103.40136054421774</v>
      </c>
      <c r="Y6" s="8">
        <f>'OECD Rent'!G5/'OECD Rent'!G$3*Y$4</f>
        <v>109.48057403800942</v>
      </c>
      <c r="Z6" s="8">
        <f t="shared" si="4"/>
        <v>1.0587923936570642</v>
      </c>
      <c r="AA6" s="7">
        <f t="shared" si="5"/>
        <v>5.9133473389827253E-2</v>
      </c>
    </row>
    <row r="7" spans="1:27">
      <c r="A7" s="5">
        <f>RentPrice!A6</f>
        <v>29859</v>
      </c>
      <c r="B7" s="6">
        <f>(RentPrice!B6 - RentPrice!B5)*B$4</f>
        <v>1.4857141364399873E-3</v>
      </c>
      <c r="C7" s="6">
        <f>(RentPrice!C6 - RentPrice!C5)*C$4</f>
        <v>-6.768750999870878E-4</v>
      </c>
      <c r="D7" s="6">
        <f>(RentPrice!D6 - RentPrice!D5)*D$4</f>
        <v>9.0302300842842815E-5</v>
      </c>
      <c r="E7" s="6">
        <f>(RentPrice!E6 - RentPrice!E5)*E$4</f>
        <v>2.3709540385905914E-3</v>
      </c>
      <c r="F7" s="6">
        <f>(RentPrice!F6 - RentPrice!F5)*F$4</f>
        <v>8.2008533400412158E-4</v>
      </c>
      <c r="G7" s="6">
        <f>(RentPrice!G6 - RentPrice!G5)*G$4</f>
        <v>1.3622995236803415E-3</v>
      </c>
      <c r="H7" s="6">
        <f>(RentPrice!H6 - RentPrice!H5)*H$4</f>
        <v>-2.995904277620995E-3</v>
      </c>
      <c r="I7" s="6">
        <f>(RentPrice!I6 - RentPrice!I5)*I$4</f>
        <v>2.1814719439290455E-3</v>
      </c>
      <c r="J7" s="6">
        <f>(RentPrice!J6 - RentPrice!J5)*J$4</f>
        <v>1.425426458467027E-3</v>
      </c>
      <c r="K7" s="6">
        <f>(RentPrice!K6 - RentPrice!K5)*K$4</f>
        <v>-5.8738951304008363E-4</v>
      </c>
      <c r="M7" s="6">
        <f>LN('OECD HP'!B7/'OECD HP'!B6)</f>
        <v>5.082669132381417E-2</v>
      </c>
      <c r="N7" s="6">
        <f>LN('OECD HP'!C7/'OECD HP'!C6)</f>
        <v>4.5357515857830481E-3</v>
      </c>
      <c r="O7" s="6">
        <f>LN('OECD HP'!D7/'OECD HP'!D6)</f>
        <v>2.2339978181996816E-4</v>
      </c>
      <c r="P7" s="6">
        <f>LN('OECD HP'!E7/'OECD HP'!E6)</f>
        <v>-2.6396411923248564E-3</v>
      </c>
      <c r="Q7" s="6">
        <f>LN('OECD HP'!F7/'OECD HP'!F6)</f>
        <v>1.0867840261952172E-2</v>
      </c>
      <c r="R7" s="6">
        <f>LN('OECD HP'!G7/'OECD HP'!G6)</f>
        <v>-9.0722271723144617E-3</v>
      </c>
      <c r="S7" s="6">
        <f>LN('OECD HP'!H7/'OECD HP'!H6)</f>
        <v>-3.7661763982910205E-2</v>
      </c>
      <c r="T7" s="6">
        <f>LN('OECD HP'!I7/'OECD HP'!I6)</f>
        <v>-2.4103967614897055E-3</v>
      </c>
      <c r="U7" s="6">
        <f>LN('OECD HP'!J7/'OECD HP'!J6)</f>
        <v>5.5215866159087955E-3</v>
      </c>
      <c r="V7" s="6">
        <f>LN('OECD HP'!K7/'OECD HP'!K6)</f>
        <v>2.0573929411459125E-2</v>
      </c>
      <c r="X7" s="8">
        <f>'OECD HP'!G6/'OECD HP'!G$3*X$4</f>
        <v>103.57142857142854</v>
      </c>
      <c r="Y7" s="8">
        <f>'OECD Rent'!G6/'OECD Rent'!G$3*Y$4</f>
        <v>112.1811166441147</v>
      </c>
      <c r="Z7" s="8">
        <f t="shared" si="4"/>
        <v>1.0831280227707629</v>
      </c>
      <c r="AA7" s="7">
        <f t="shared" si="5"/>
        <v>6.0492616395803271E-2</v>
      </c>
    </row>
    <row r="8" spans="1:27">
      <c r="A8" s="5">
        <f>RentPrice!A7</f>
        <v>29951</v>
      </c>
      <c r="B8" s="6">
        <f>(RentPrice!B7 - RentPrice!B6)*B$4</f>
        <v>-1.531567636572557E-3</v>
      </c>
      <c r="C8" s="6">
        <f>(RentPrice!C7 - RentPrice!C6)*C$4</f>
        <v>9.878661784325643E-4</v>
      </c>
      <c r="D8" s="6">
        <f>(RentPrice!D7 - RentPrice!D6)*D$4</f>
        <v>4.2945489291181335E-4</v>
      </c>
      <c r="E8" s="6">
        <f>(RentPrice!E7 - RentPrice!E6)*E$4</f>
        <v>2.6965135066361352E-3</v>
      </c>
      <c r="F8" s="6">
        <f>(RentPrice!F7 - RentPrice!F6)*F$4</f>
        <v>9.5400115999524199E-4</v>
      </c>
      <c r="G8" s="6">
        <f>(RentPrice!G7 - RentPrice!G6)*G$4</f>
        <v>4.8356430038347682E-3</v>
      </c>
      <c r="H8" s="6">
        <f>(RentPrice!H7 - RentPrice!H6)*H$4</f>
        <v>6.1637575445586878E-3</v>
      </c>
      <c r="I8" s="6">
        <f>(RentPrice!I7 - RentPrice!I6)*I$4</f>
        <v>1.1959368864377803E-3</v>
      </c>
      <c r="J8" s="6">
        <f>(RentPrice!J7 - RentPrice!J6)*J$4</f>
        <v>4.906553790949245E-4</v>
      </c>
      <c r="K8" s="6">
        <f>(RentPrice!K7 - RentPrice!K6)*K$4</f>
        <v>-4.779441369957773E-4</v>
      </c>
      <c r="M8" s="6">
        <f>LN('OECD HP'!B8/'OECD HP'!B7)</f>
        <v>-2.0970889805260358E-2</v>
      </c>
      <c r="N8" s="6">
        <f>LN('OECD HP'!C8/'OECD HP'!C7)</f>
        <v>-4.7512825336298567E-2</v>
      </c>
      <c r="O8" s="6">
        <f>LN('OECD HP'!D8/'OECD HP'!D7)</f>
        <v>-6.6442618035498293E-5</v>
      </c>
      <c r="P8" s="6">
        <f>LN('OECD HP'!E8/'OECD HP'!E7)</f>
        <v>-5.7699904349867263E-3</v>
      </c>
      <c r="Q8" s="6">
        <f>LN('OECD HP'!F8/'OECD HP'!F7)</f>
        <v>1.0376807586943095E-2</v>
      </c>
      <c r="R8" s="6">
        <f>LN('OECD HP'!G8/'OECD HP'!G7)</f>
        <v>-1.3344651742233298E-2</v>
      </c>
      <c r="S8" s="6">
        <f>LN('OECD HP'!H8/'OECD HP'!H7)</f>
        <v>3.6419469571382347E-2</v>
      </c>
      <c r="T8" s="6">
        <f>LN('OECD HP'!I8/'OECD HP'!I7)</f>
        <v>2.3131800714524995E-3</v>
      </c>
      <c r="U8" s="6">
        <f>LN('OECD HP'!J8/'OECD HP'!J7)</f>
        <v>1.2366546979392764E-2</v>
      </c>
      <c r="V8" s="6">
        <f>LN('OECD HP'!K8/'OECD HP'!K7)</f>
        <v>1.9555214197132791E-2</v>
      </c>
      <c r="X8" s="8">
        <f>'OECD HP'!G7/'OECD HP'!G$3*X$4</f>
        <v>102.63605442176831</v>
      </c>
      <c r="Y8" s="8">
        <f>'OECD Rent'!G7/'OECD Rent'!G$3*Y$4</f>
        <v>120.03391372240957</v>
      </c>
      <c r="Z8" s="8">
        <f t="shared" si="4"/>
        <v>1.1695102115787424</v>
      </c>
      <c r="AA8" s="7">
        <f t="shared" si="5"/>
        <v>6.5317054967361579E-2</v>
      </c>
    </row>
    <row r="9" spans="1:27">
      <c r="A9" s="5">
        <f>RentPrice!A8</f>
        <v>30041</v>
      </c>
      <c r="B9" s="6">
        <f>(RentPrice!B8 - RentPrice!B7)*B$4</f>
        <v>3.2229367586282744E-3</v>
      </c>
      <c r="C9" s="6">
        <f>(RentPrice!C8 - RentPrice!C7)*C$4</f>
        <v>4.4848064915145149E-3</v>
      </c>
      <c r="D9" s="6">
        <f>(RentPrice!D8 - RentPrice!D7)*D$4</f>
        <v>3.9125913966159195E-4</v>
      </c>
      <c r="E9" s="6">
        <f>(RentPrice!E8 - RentPrice!E7)*E$4</f>
        <v>3.1511640635432056E-3</v>
      </c>
      <c r="F9" s="6">
        <f>(RentPrice!F8 - RentPrice!F7)*F$4</f>
        <v>8.1853958621104159E-4</v>
      </c>
      <c r="G9" s="6">
        <f>(RentPrice!G8 - RentPrice!G7)*G$4</f>
        <v>2.5626276268572155E-3</v>
      </c>
      <c r="H9" s="6">
        <f>(RentPrice!H8 - RentPrice!H7)*H$4</f>
        <v>8.0575058213208021E-4</v>
      </c>
      <c r="I9" s="6">
        <f>(RentPrice!I8 - RentPrice!I7)*I$4</f>
        <v>1.8094759743495091E-3</v>
      </c>
      <c r="J9" s="6">
        <f>(RentPrice!J8 - RentPrice!J7)*J$4</f>
        <v>-4.2069980191393046E-4</v>
      </c>
      <c r="K9" s="6">
        <f>(RentPrice!K8 - RentPrice!K7)*K$4</f>
        <v>-3.8714701740543789E-4</v>
      </c>
      <c r="M9" s="6">
        <f>LN('OECD HP'!B9/'OECD HP'!B8)</f>
        <v>1.9405755144386437E-2</v>
      </c>
      <c r="N9" s="6">
        <f>LN('OECD HP'!C9/'OECD HP'!C8)</f>
        <v>-3.9857794734331764E-2</v>
      </c>
      <c r="O9" s="6">
        <f>LN('OECD HP'!D9/'OECD HP'!D8)</f>
        <v>-5.2406881056761957E-4</v>
      </c>
      <c r="P9" s="6">
        <f>LN('OECD HP'!E9/'OECD HP'!E8)</f>
        <v>1.2801085876426511E-2</v>
      </c>
      <c r="Q9" s="6">
        <f>LN('OECD HP'!F9/'OECD HP'!F8)</f>
        <v>9.6981867719702648E-3</v>
      </c>
      <c r="R9" s="6">
        <f>LN('OECD HP'!G9/'OECD HP'!G8)</f>
        <v>3.4656933809044187E-2</v>
      </c>
      <c r="S9" s="6">
        <f>LN('OECD HP'!H9/'OECD HP'!H8)</f>
        <v>3.7831536282518848E-2</v>
      </c>
      <c r="T9" s="6">
        <f>LN('OECD HP'!I9/'OECD HP'!I8)</f>
        <v>2.584529671211637E-3</v>
      </c>
      <c r="U9" s="6">
        <f>LN('OECD HP'!J9/'OECD HP'!J8)</f>
        <v>5.1611910893158731E-3</v>
      </c>
      <c r="V9" s="6">
        <f>LN('OECD HP'!K9/'OECD HP'!K8)</f>
        <v>1.6244740791436077E-2</v>
      </c>
      <c r="X9" s="8">
        <f>'OECD HP'!G8/'OECD HP'!G$3*X$4</f>
        <v>101.27551020408103</v>
      </c>
      <c r="Y9" s="8">
        <f>'OECD Rent'!G8/'OECD Rent'!G$3*Y$4</f>
        <v>123.07891939078144</v>
      </c>
      <c r="Z9" s="8">
        <f t="shared" si="4"/>
        <v>1.2152880705588567</v>
      </c>
      <c r="AA9" s="7">
        <f t="shared" si="5"/>
        <v>6.7873744854879445E-2</v>
      </c>
    </row>
    <row r="10" spans="1:27">
      <c r="A10" s="5">
        <f>RentPrice!A9</f>
        <v>30132</v>
      </c>
      <c r="B10" s="6">
        <f>(RentPrice!B9 - RentPrice!B8)*B$4</f>
        <v>8.5285101871211038E-4</v>
      </c>
      <c r="C10" s="6">
        <f>(RentPrice!C9 - RentPrice!C8)*C$4</f>
        <v>4.3805737070490231E-3</v>
      </c>
      <c r="D10" s="6">
        <f>(RentPrice!D9 - RentPrice!D8)*D$4</f>
        <v>4.2272351894355491E-4</v>
      </c>
      <c r="E10" s="6">
        <f>(RentPrice!E9 - RentPrice!E8)*E$4</f>
        <v>1.7559151097413163E-3</v>
      </c>
      <c r="F10" s="6">
        <f>(RentPrice!F9 - RentPrice!F8)*F$4</f>
        <v>7.2174596411580931E-4</v>
      </c>
      <c r="G10" s="6">
        <f>(RentPrice!G9 - RentPrice!G8)*G$4</f>
        <v>-1.2282623374434624E-3</v>
      </c>
      <c r="H10" s="6">
        <f>(RentPrice!H9 - RentPrice!H8)*H$4</f>
        <v>-7.9627173255392484E-4</v>
      </c>
      <c r="I10" s="6">
        <f>(RentPrice!I9 - RentPrice!I8)*I$4</f>
        <v>1.3032779296697687E-3</v>
      </c>
      <c r="J10" s="6">
        <f>(RentPrice!J9 - RentPrice!J8)*J$4</f>
        <v>9.6633312263125508E-4</v>
      </c>
      <c r="K10" s="6">
        <f>(RentPrice!K9 - RentPrice!K8)*K$4</f>
        <v>-1.3992345447588503E-4</v>
      </c>
      <c r="M10" s="6">
        <f>LN('OECD HP'!B10/'OECD HP'!B9)</f>
        <v>-2.3797721857054599E-5</v>
      </c>
      <c r="N10" s="6">
        <f>LN('OECD HP'!C10/'OECD HP'!C9)</f>
        <v>-9.2208000425230922E-3</v>
      </c>
      <c r="O10" s="6">
        <f>LN('OECD HP'!D10/'OECD HP'!D9)</f>
        <v>3.2281054298998894E-4</v>
      </c>
      <c r="P10" s="6">
        <f>LN('OECD HP'!E10/'OECD HP'!E9)</f>
        <v>3.1889371895213459E-2</v>
      </c>
      <c r="Q10" s="6">
        <f>LN('OECD HP'!F10/'OECD HP'!F9)</f>
        <v>9.5291368775190562E-3</v>
      </c>
      <c r="R10" s="6">
        <f>LN('OECD HP'!G10/'OECD HP'!G9)</f>
        <v>1.0488196183057035E-2</v>
      </c>
      <c r="S10" s="6">
        <f>LN('OECD HP'!H10/'OECD HP'!H9)</f>
        <v>-4.361391124119627E-2</v>
      </c>
      <c r="T10" s="6">
        <f>LN('OECD HP'!I10/'OECD HP'!I9)</f>
        <v>2.3650852987367986E-3</v>
      </c>
      <c r="U10" s="6">
        <f>LN('OECD HP'!J10/'OECD HP'!J9)</f>
        <v>-8.6272637455532732E-3</v>
      </c>
      <c r="V10" s="6">
        <f>LN('OECD HP'!K10/'OECD HP'!K9)</f>
        <v>1.5277112333805801E-2</v>
      </c>
      <c r="X10" s="8">
        <f>'OECD HP'!G9/'OECD HP'!G$3*X$4</f>
        <v>104.84693877550959</v>
      </c>
      <c r="Y10" s="8">
        <f>'OECD Rent'!G9/'OECD Rent'!G$3*Y$4</f>
        <v>125.11876239730265</v>
      </c>
      <c r="Z10" s="8">
        <f t="shared" si="4"/>
        <v>1.1933468335703876</v>
      </c>
      <c r="AA10" s="7">
        <f t="shared" si="5"/>
        <v>6.6648328464121193E-2</v>
      </c>
    </row>
    <row r="11" spans="1:27">
      <c r="A11" s="5">
        <f>RentPrice!A10</f>
        <v>30224</v>
      </c>
      <c r="B11" s="6">
        <f>(RentPrice!B10 - RentPrice!B9)*B$4</f>
        <v>2.3828183209973707E-3</v>
      </c>
      <c r="C11" s="6">
        <f>(RentPrice!C10 - RentPrice!C9)*C$4</f>
        <v>2.72412885482962E-3</v>
      </c>
      <c r="D11" s="6">
        <f>(RentPrice!D10 - RentPrice!D9)*D$4</f>
        <v>4.6173192271879401E-4</v>
      </c>
      <c r="E11" s="6">
        <f>(RentPrice!E10 - RentPrice!E9)*E$4</f>
        <v>-1.9057016217236504E-4</v>
      </c>
      <c r="F11" s="6">
        <f>(RentPrice!F10 - RentPrice!F9)*F$4</f>
        <v>3.372500525587167E-4</v>
      </c>
      <c r="G11" s="6">
        <f>(RentPrice!G10 - RentPrice!G9)*G$4</f>
        <v>-1.2236177823559378E-4</v>
      </c>
      <c r="H11" s="6">
        <f>(RentPrice!H10 - RentPrice!H9)*H$4</f>
        <v>4.1757068847805339E-3</v>
      </c>
      <c r="I11" s="6">
        <f>(RentPrice!I10 - RentPrice!I9)*I$4</f>
        <v>1.3660119426527786E-3</v>
      </c>
      <c r="J11" s="6">
        <f>(RentPrice!J10 - RentPrice!J9)*J$4</f>
        <v>1.4969466745672498E-3</v>
      </c>
      <c r="K11" s="6">
        <f>(RentPrice!K10 - RentPrice!K9)*K$4</f>
        <v>-3.4863410822833527E-4</v>
      </c>
      <c r="M11" s="6">
        <f>LN('OECD HP'!B11/'OECD HP'!B10)</f>
        <v>-1.7397047095787125E-3</v>
      </c>
      <c r="N11" s="6">
        <f>LN('OECD HP'!C11/'OECD HP'!C10)</f>
        <v>1.641749912569582E-2</v>
      </c>
      <c r="O11" s="6">
        <f>LN('OECD HP'!D11/'OECD HP'!D10)</f>
        <v>2.8651861526864195E-3</v>
      </c>
      <c r="P11" s="6">
        <f>LN('OECD HP'!E11/'OECD HP'!E10)</f>
        <v>4.891091400702155E-2</v>
      </c>
      <c r="Q11" s="6">
        <f>LN('OECD HP'!F11/'OECD HP'!F10)</f>
        <v>9.2189186786194588E-3</v>
      </c>
      <c r="R11" s="6">
        <f>LN('OECD HP'!G11/'OECD HP'!G10)</f>
        <v>2.5357935590085156E-2</v>
      </c>
      <c r="S11" s="6">
        <f>LN('OECD HP'!H11/'OECD HP'!H10)</f>
        <v>3.1959149495100397E-2</v>
      </c>
      <c r="T11" s="6">
        <f>LN('OECD HP'!I11/'OECD HP'!I10)</f>
        <v>3.3097793898675242E-3</v>
      </c>
      <c r="U11" s="6">
        <f>LN('OECD HP'!J11/'OECD HP'!J10)</f>
        <v>1.8768654218137511E-2</v>
      </c>
      <c r="V11" s="6">
        <f>LN('OECD HP'!K11/'OECD HP'!K10)</f>
        <v>1.2874153772154574E-2</v>
      </c>
      <c r="X11" s="8">
        <f>'OECD HP'!G10/'OECD HP'!G$3*X$4</f>
        <v>105.95238095238062</v>
      </c>
      <c r="Y11" s="8">
        <f>'OECD Rent'!G10/'OECD Rent'!G$3*Y$4</f>
        <v>126.20634476150829</v>
      </c>
      <c r="Z11" s="8">
        <f t="shared" si="4"/>
        <v>1.1911610067378349</v>
      </c>
      <c r="AA11" s="7">
        <f t="shared" si="5"/>
        <v>6.6526250204386933E-2</v>
      </c>
    </row>
    <row r="12" spans="1:27">
      <c r="A12" s="5">
        <f>RentPrice!A11</f>
        <v>30316</v>
      </c>
      <c r="B12" s="6">
        <f>(RentPrice!B11 - RentPrice!B10)*B$4</f>
        <v>1.9012151806670611E-3</v>
      </c>
      <c r="C12" s="6">
        <f>(RentPrice!C11 - RentPrice!C10)*C$4</f>
        <v>6.4312336880659898E-4</v>
      </c>
      <c r="D12" s="6">
        <f>(RentPrice!D11 - RentPrice!D10)*D$4</f>
        <v>3.772601659616475E-4</v>
      </c>
      <c r="E12" s="6">
        <f>(RentPrice!E11 - RentPrice!E10)*E$4</f>
        <v>-2.3206888677334034E-3</v>
      </c>
      <c r="F12" s="6">
        <f>(RentPrice!F11 - RentPrice!F10)*F$4</f>
        <v>1.6513570560789008E-4</v>
      </c>
      <c r="G12" s="6">
        <f>(RentPrice!G11 - RentPrice!G10)*G$4</f>
        <v>-2.5675339465912302E-3</v>
      </c>
      <c r="H12" s="6">
        <f>(RentPrice!H11 - RentPrice!H10)*H$4</f>
        <v>-1.3478104255999072E-3</v>
      </c>
      <c r="I12" s="6">
        <f>(RentPrice!I11 - RentPrice!I10)*I$4</f>
        <v>9.8956356825121556E-4</v>
      </c>
      <c r="J12" s="6">
        <f>(RentPrice!J11 - RentPrice!J10)*J$4</f>
        <v>-1.5430332586881062E-3</v>
      </c>
      <c r="K12" s="6">
        <f>(RentPrice!K11 - RentPrice!K10)*K$4</f>
        <v>-2.367037472871993E-4</v>
      </c>
      <c r="M12" s="6">
        <f>LN('OECD HP'!B12/'OECD HP'!B11)</f>
        <v>1.5190111850898963E-2</v>
      </c>
      <c r="N12" s="6">
        <f>LN('OECD HP'!C12/'OECD HP'!C11)</f>
        <v>5.6556488359632631E-2</v>
      </c>
      <c r="O12" s="6">
        <f>LN('OECD HP'!D12/'OECD HP'!D11)</f>
        <v>2.4756281058298866E-3</v>
      </c>
      <c r="P12" s="6">
        <f>LN('OECD HP'!E12/'OECD HP'!E11)</f>
        <v>6.5004302378076292E-2</v>
      </c>
      <c r="Q12" s="6">
        <f>LN('OECD HP'!F12/'OECD HP'!F11)</f>
        <v>8.5678226578401965E-3</v>
      </c>
      <c r="R12" s="6">
        <f>LN('OECD HP'!G12/'OECD HP'!G11)</f>
        <v>4.0634183457627295E-2</v>
      </c>
      <c r="S12" s="6">
        <f>LN('OECD HP'!H12/'OECD HP'!H11)</f>
        <v>-2.7084268013286826E-3</v>
      </c>
      <c r="T12" s="6">
        <f>LN('OECD HP'!I12/'OECD HP'!I11)</f>
        <v>-1.049683509043589E-3</v>
      </c>
      <c r="U12" s="6">
        <f>LN('OECD HP'!J12/'OECD HP'!J11)</f>
        <v>1.3808105833549493E-2</v>
      </c>
      <c r="V12" s="6">
        <f>LN('OECD HP'!K12/'OECD HP'!K11)</f>
        <v>1.1903143520040006E-2</v>
      </c>
      <c r="X12" s="8">
        <f>'OECD HP'!G11/'OECD HP'!G$3*X$4</f>
        <v>108.67346938775515</v>
      </c>
      <c r="Y12" s="8">
        <f>'OECD Rent'!G11/'OECD Rent'!G$3*Y$4</f>
        <v>124.46323578794316</v>
      </c>
      <c r="Z12" s="8">
        <f t="shared" si="4"/>
        <v>1.1452955030252041</v>
      </c>
      <c r="AA12" s="7">
        <f t="shared" si="5"/>
        <v>6.3964665365328924E-2</v>
      </c>
    </row>
    <row r="13" spans="1:27">
      <c r="A13" s="5">
        <f>RentPrice!A12</f>
        <v>30406</v>
      </c>
      <c r="B13" s="6">
        <f>(RentPrice!B12 - RentPrice!B11)*B$4</f>
        <v>1.7387819041494526E-4</v>
      </c>
      <c r="C13" s="6">
        <f>(RentPrice!C12 - RentPrice!C11)*C$4</f>
        <v>-3.0807545651898327E-3</v>
      </c>
      <c r="D13" s="6">
        <f>(RentPrice!D12 - RentPrice!D11)*D$4</f>
        <v>5.2943462435184687E-4</v>
      </c>
      <c r="E13" s="6">
        <f>(RentPrice!E12 - RentPrice!E11)*E$4</f>
        <v>-4.5045463049305876E-3</v>
      </c>
      <c r="F13" s="6">
        <f>(RentPrice!F12 - RentPrice!F11)*F$4</f>
        <v>1.5726937470632023E-3</v>
      </c>
      <c r="G13" s="6">
        <f>(RentPrice!G12 - RentPrice!G11)*G$4</f>
        <v>-2.9185923597838349E-3</v>
      </c>
      <c r="H13" s="6">
        <f>(RentPrice!H12 - RentPrice!H11)*H$4</f>
        <v>-6.8008212239920778E-4</v>
      </c>
      <c r="I13" s="6">
        <f>(RentPrice!I12 - RentPrice!I11)*I$4</f>
        <v>9.1888028008017353E-4</v>
      </c>
      <c r="J13" s="6">
        <f>(RentPrice!J12 - RentPrice!J11)*J$4</f>
        <v>-1.2648201929157455E-4</v>
      </c>
      <c r="K13" s="6">
        <f>(RentPrice!K12 - RentPrice!K11)*K$4</f>
        <v>-5.7374436172227313E-5</v>
      </c>
      <c r="M13" s="6">
        <f>LN('OECD HP'!B13/'OECD HP'!B12)</f>
        <v>2.6583798809245857E-2</v>
      </c>
      <c r="N13" s="6">
        <f>LN('OECD HP'!C13/'OECD HP'!C12)</f>
        <v>2.309012744879135E-3</v>
      </c>
      <c r="O13" s="6">
        <f>LN('OECD HP'!D13/'OECD HP'!D12)</f>
        <v>8.7161981883269481E-4</v>
      </c>
      <c r="P13" s="6">
        <f>LN('OECD HP'!E13/'OECD HP'!E12)</f>
        <v>4.7002008179490101E-2</v>
      </c>
      <c r="Q13" s="6">
        <f>LN('OECD HP'!F13/'OECD HP'!F12)</f>
        <v>8.3099802423115231E-3</v>
      </c>
      <c r="R13" s="6">
        <f>LN('OECD HP'!G13/'OECD HP'!G12)</f>
        <v>2.5956221735625916E-2</v>
      </c>
      <c r="S13" s="6">
        <f>LN('OECD HP'!H13/'OECD HP'!H12)</f>
        <v>3.4359490311334215E-2</v>
      </c>
      <c r="T13" s="6">
        <f>LN('OECD HP'!I13/'OECD HP'!I12)</f>
        <v>4.5720209081030324E-5</v>
      </c>
      <c r="U13" s="6">
        <f>LN('OECD HP'!J13/'OECD HP'!J12)</f>
        <v>7.5727437849451521E-3</v>
      </c>
      <c r="V13" s="6">
        <f>LN('OECD HP'!K13/'OECD HP'!K12)</f>
        <v>9.7428798095193624E-3</v>
      </c>
      <c r="X13" s="8">
        <f>'OECD HP'!G12/'OECD HP'!G$3*X$4</f>
        <v>113.18027210884311</v>
      </c>
      <c r="Y13" s="8">
        <f>'OECD Rent'!G12/'OECD Rent'!G$3*Y$4</f>
        <v>123.72401247728892</v>
      </c>
      <c r="Z13" s="8">
        <f t="shared" si="4"/>
        <v>1.0931588179811593</v>
      </c>
      <c r="AA13" s="7">
        <f t="shared" si="5"/>
        <v>6.1052835533385121E-2</v>
      </c>
    </row>
    <row r="14" spans="1:27">
      <c r="A14" s="5">
        <f>RentPrice!A13</f>
        <v>30497</v>
      </c>
      <c r="B14" s="6">
        <f>(RentPrice!B13 - RentPrice!B12)*B$4</f>
        <v>-6.3183836989193177E-4</v>
      </c>
      <c r="C14" s="6">
        <f>(RentPrice!C13 - RentPrice!C12)*C$4</f>
        <v>7.8368561845524026E-4</v>
      </c>
      <c r="D14" s="6">
        <f>(RentPrice!D13 - RentPrice!D12)*D$4</f>
        <v>4.0667230138954381E-4</v>
      </c>
      <c r="E14" s="6">
        <f>(RentPrice!E13 - RentPrice!E12)*E$4</f>
        <v>-2.9835416545512545E-3</v>
      </c>
      <c r="F14" s="6">
        <f>(RentPrice!F13 - RentPrice!F12)*F$4</f>
        <v>7.278677020207757E-4</v>
      </c>
      <c r="G14" s="6">
        <f>(RentPrice!G13 - RentPrice!G12)*G$4</f>
        <v>-1.0141572671466684E-3</v>
      </c>
      <c r="H14" s="6">
        <f>(RentPrice!H13 - RentPrice!H12)*H$4</f>
        <v>-1.1719722563861164E-3</v>
      </c>
      <c r="I14" s="6">
        <f>(RentPrice!I13 - RentPrice!I12)*I$4</f>
        <v>1.1466609010092378E-3</v>
      </c>
      <c r="J14" s="6">
        <f>(RentPrice!J13 - RentPrice!J12)*J$4</f>
        <v>1.2069782083570754E-4</v>
      </c>
      <c r="K14" s="6">
        <f>(RentPrice!K13 - RentPrice!K12)*K$4</f>
        <v>4.3818959020548995E-5</v>
      </c>
      <c r="M14" s="6">
        <f>LN('OECD HP'!B14/'OECD HP'!B13)</f>
        <v>9.9086290149669413E-3</v>
      </c>
      <c r="N14" s="6">
        <f>LN('OECD HP'!C14/'OECD HP'!C13)</f>
        <v>2.5225239515184426E-3</v>
      </c>
      <c r="O14" s="6">
        <f>LN('OECD HP'!D14/'OECD HP'!D13)</f>
        <v>-2.2456420004077207E-3</v>
      </c>
      <c r="P14" s="6">
        <f>LN('OECD HP'!E14/'OECD HP'!E13)</f>
        <v>3.2363963798089902E-2</v>
      </c>
      <c r="Q14" s="6">
        <f>LN('OECD HP'!F14/'OECD HP'!F13)</f>
        <v>5.4307751064019182E-3</v>
      </c>
      <c r="R14" s="6">
        <f>LN('OECD HP'!G14/'OECD HP'!G13)</f>
        <v>2.7438544455022109E-2</v>
      </c>
      <c r="S14" s="6">
        <f>LN('OECD HP'!H14/'OECD HP'!H13)</f>
        <v>5.9780151312106795E-2</v>
      </c>
      <c r="T14" s="6">
        <f>LN('OECD HP'!I14/'OECD HP'!I13)</f>
        <v>1.2825878289171756E-4</v>
      </c>
      <c r="U14" s="6">
        <f>LN('OECD HP'!J14/'OECD HP'!J13)</f>
        <v>9.4456527369911614E-3</v>
      </c>
      <c r="V14" s="6">
        <f>LN('OECD HP'!K14/'OECD HP'!K13)</f>
        <v>8.9220988851316414E-3</v>
      </c>
      <c r="X14" s="8">
        <f>'OECD HP'!G13/'OECD HP'!G$3*X$4</f>
        <v>116.15646258503385</v>
      </c>
      <c r="Y14" s="8">
        <f>'OECD Rent'!G13/'OECD Rent'!G$3*Y$4</f>
        <v>124.87310802850449</v>
      </c>
      <c r="Z14" s="8">
        <f t="shared" si="4"/>
        <v>1.0750422770243153</v>
      </c>
      <c r="AA14" s="7">
        <f t="shared" si="5"/>
        <v>6.004102812052016E-2</v>
      </c>
    </row>
    <row r="15" spans="1:27">
      <c r="A15" s="5">
        <f>RentPrice!A14</f>
        <v>30589</v>
      </c>
      <c r="B15" s="6">
        <f>(RentPrice!B14 - RentPrice!B13)*B$4</f>
        <v>2.3975027740914112E-4</v>
      </c>
      <c r="C15" s="6">
        <f>(RentPrice!C14 - RentPrice!C13)*C$4</f>
        <v>8.3897144438435059E-4</v>
      </c>
      <c r="D15" s="6">
        <f>(RentPrice!D14 - RentPrice!D13)*D$4</f>
        <v>4.4137470536949092E-4</v>
      </c>
      <c r="E15" s="6">
        <f>(RentPrice!E14 - RentPrice!E13)*E$4</f>
        <v>-1.4149465545322732E-3</v>
      </c>
      <c r="F15" s="6">
        <f>(RentPrice!F14 - RentPrice!F13)*F$4</f>
        <v>8.9261662234023126E-4</v>
      </c>
      <c r="G15" s="6">
        <f>(RentPrice!G14 - RentPrice!G13)*G$4</f>
        <v>7.0238511390028941E-4</v>
      </c>
      <c r="H15" s="6">
        <f>(RentPrice!H14 - RentPrice!H13)*H$4</f>
        <v>-1.4117910248224977E-3</v>
      </c>
      <c r="I15" s="6">
        <f>(RentPrice!I14 - RentPrice!I13)*I$4</f>
        <v>1.0281872620159893E-3</v>
      </c>
      <c r="J15" s="6">
        <f>(RentPrice!J14 - RentPrice!J13)*J$4</f>
        <v>4.1397352003111958E-5</v>
      </c>
      <c r="K15" s="6">
        <f>(RentPrice!K14 - RentPrice!K13)*K$4</f>
        <v>2.0734788049736257E-5</v>
      </c>
      <c r="M15" s="6">
        <f>LN('OECD HP'!B15/'OECD HP'!B14)</f>
        <v>4.6167728394021341E-2</v>
      </c>
      <c r="N15" s="6">
        <f>LN('OECD HP'!C15/'OECD HP'!C14)</f>
        <v>-7.581666087369987E-3</v>
      </c>
      <c r="O15" s="6">
        <f>LN('OECD HP'!D15/'OECD HP'!D14)</f>
        <v>-6.4069618393061724E-3</v>
      </c>
      <c r="P15" s="6">
        <f>LN('OECD HP'!E15/'OECD HP'!E14)</f>
        <v>1.8539828904004414E-2</v>
      </c>
      <c r="Q15" s="6">
        <f>LN('OECD HP'!F15/'OECD HP'!F14)</f>
        <v>2.0349459114407916E-3</v>
      </c>
      <c r="R15" s="6">
        <f>LN('OECD HP'!G15/'OECD HP'!G14)</f>
        <v>1.8349138668194872E-2</v>
      </c>
      <c r="S15" s="6">
        <f>LN('OECD HP'!H15/'OECD HP'!H14)</f>
        <v>3.5494664635883084E-2</v>
      </c>
      <c r="T15" s="6">
        <f>LN('OECD HP'!I15/'OECD HP'!I14)</f>
        <v>1.5529252433969399E-3</v>
      </c>
      <c r="U15" s="6">
        <f>LN('OECD HP'!J15/'OECD HP'!J14)</f>
        <v>1.0891982905741627E-2</v>
      </c>
      <c r="V15" s="6">
        <f>LN('OECD HP'!K15/'OECD HP'!K14)</f>
        <v>8.4670499272012228E-3</v>
      </c>
      <c r="X15" s="8">
        <f>'OECD HP'!G14/'OECD HP'!G$3*X$4</f>
        <v>119.38775510204079</v>
      </c>
      <c r="Y15" s="8">
        <f>'OECD Rent'!G14/'OECD Rent'!G$3*Y$4</f>
        <v>129.84486079248057</v>
      </c>
      <c r="Z15" s="8">
        <f t="shared" si="4"/>
        <v>1.0875894322788975</v>
      </c>
      <c r="AA15" s="7">
        <f t="shared" si="5"/>
        <v>6.0741785772170973E-2</v>
      </c>
    </row>
    <row r="16" spans="1:27">
      <c r="A16" s="5">
        <f>RentPrice!A15</f>
        <v>30681</v>
      </c>
      <c r="B16" s="6">
        <f>(RentPrice!B15 - RentPrice!B14)*B$4</f>
        <v>-2.1168100860653699E-3</v>
      </c>
      <c r="C16" s="6">
        <f>(RentPrice!C15 - RentPrice!C14)*C$4</f>
        <v>1.6093052586231957E-3</v>
      </c>
      <c r="D16" s="6">
        <f>(RentPrice!D15 - RentPrice!D14)*D$4</f>
        <v>5.4921070456206023E-4</v>
      </c>
      <c r="E16" s="6">
        <f>(RentPrice!E15 - RentPrice!E14)*E$4</f>
        <v>-1.3103625012695396E-4</v>
      </c>
      <c r="F16" s="6">
        <f>(RentPrice!F15 - RentPrice!F14)*F$4</f>
        <v>1.2175511202740436E-3</v>
      </c>
      <c r="G16" s="6">
        <f>(RentPrice!G15 - RentPrice!G14)*G$4</f>
        <v>2.5916053725123789E-4</v>
      </c>
      <c r="H16" s="6">
        <f>(RentPrice!H15 - RentPrice!H14)*H$4</f>
        <v>-1.3171846236396481E-3</v>
      </c>
      <c r="I16" s="6">
        <f>(RentPrice!I15 - RentPrice!I14)*I$4</f>
        <v>7.8132697733402376E-4</v>
      </c>
      <c r="J16" s="6">
        <f>(RentPrice!J15 - RentPrice!J14)*J$4</f>
        <v>5.2775747553798651E-5</v>
      </c>
      <c r="K16" s="6">
        <f>(RentPrice!K15 - RentPrice!K14)*K$4</f>
        <v>1.356208312080347E-4</v>
      </c>
      <c r="M16" s="6">
        <f>LN('OECD HP'!B16/'OECD HP'!B15)</f>
        <v>2.1567525612474433E-2</v>
      </c>
      <c r="N16" s="6">
        <f>LN('OECD HP'!C16/'OECD HP'!C15)</f>
        <v>-1.2589436171116394E-2</v>
      </c>
      <c r="O16" s="6">
        <f>LN('OECD HP'!D16/'OECD HP'!D15)</f>
        <v>-7.9407597385593841E-3</v>
      </c>
      <c r="P16" s="6">
        <f>LN('OECD HP'!E16/'OECD HP'!E15)</f>
        <v>5.7865577679678502E-3</v>
      </c>
      <c r="Q16" s="6">
        <f>LN('OECD HP'!F16/'OECD HP'!F15)</f>
        <v>1.8167984228896789E-3</v>
      </c>
      <c r="R16" s="6">
        <f>LN('OECD HP'!G16/'OECD HP'!G15)</f>
        <v>2.0076825268830038E-2</v>
      </c>
      <c r="S16" s="6">
        <f>LN('OECD HP'!H16/'OECD HP'!H15)</f>
        <v>3.82240297116531E-3</v>
      </c>
      <c r="T16" s="6">
        <f>LN('OECD HP'!I16/'OECD HP'!I15)</f>
        <v>7.5915154594801987E-3</v>
      </c>
      <c r="U16" s="6">
        <f>LN('OECD HP'!J16/'OECD HP'!J15)</f>
        <v>1.0892250593204878E-2</v>
      </c>
      <c r="V16" s="6">
        <f>LN('OECD HP'!K16/'OECD HP'!K15)</f>
        <v>8.0614141320126398E-3</v>
      </c>
      <c r="X16" s="8">
        <f>'OECD HP'!G15/'OECD HP'!G$3*X$4</f>
        <v>121.59863945578206</v>
      </c>
      <c r="Y16" s="8">
        <f>'OECD Rent'!G15/'OECD Rent'!G$3*Y$4</f>
        <v>132.81234231818948</v>
      </c>
      <c r="Z16" s="8">
        <f t="shared" si="4"/>
        <v>1.0922189829803577</v>
      </c>
      <c r="AA16" s="7">
        <f t="shared" si="5"/>
        <v>6.1000345821196338E-2</v>
      </c>
    </row>
    <row r="17" spans="1:27">
      <c r="A17" s="5">
        <f>RentPrice!A16</f>
        <v>30772</v>
      </c>
      <c r="B17" s="6">
        <f>(RentPrice!B16 - RentPrice!B15)*B$4</f>
        <v>-1.2997810088915382E-4</v>
      </c>
      <c r="C17" s="6">
        <f>(RentPrice!C16 - RentPrice!C15)*C$4</f>
        <v>1.9533851897559937E-3</v>
      </c>
      <c r="D17" s="6">
        <f>(RentPrice!D16 - RentPrice!D15)*D$4</f>
        <v>6.4684361921081774E-4</v>
      </c>
      <c r="E17" s="6">
        <f>(RentPrice!E16 - RentPrice!E15)*E$4</f>
        <v>4.3385957769670393E-4</v>
      </c>
      <c r="F17" s="6">
        <f>(RentPrice!F16 - RentPrice!F15)*F$4</f>
        <v>8.8436138752015893E-4</v>
      </c>
      <c r="G17" s="6">
        <f>(RentPrice!G16 - RentPrice!G15)*G$4</f>
        <v>5.4696119680699405E-5</v>
      </c>
      <c r="H17" s="6">
        <f>(RentPrice!H16 - RentPrice!H15)*H$4</f>
        <v>2.0141725975069756E-3</v>
      </c>
      <c r="I17" s="6">
        <f>(RentPrice!I16 - RentPrice!I15)*I$4</f>
        <v>8.8186246598512133E-4</v>
      </c>
      <c r="J17" s="6">
        <f>(RentPrice!J16 - RentPrice!J15)*J$4</f>
        <v>6.9692509452767064E-5</v>
      </c>
      <c r="K17" s="6">
        <f>(RentPrice!K16 - RentPrice!K15)*K$4</f>
        <v>-9.7893700977776997E-5</v>
      </c>
      <c r="M17" s="6">
        <f>LN('OECD HP'!B17/'OECD HP'!B16)</f>
        <v>1.8768172942761858E-2</v>
      </c>
      <c r="N17" s="6">
        <f>LN('OECD HP'!C17/'OECD HP'!C16)</f>
        <v>1.1639650176742887E-2</v>
      </c>
      <c r="O17" s="6">
        <f>LN('OECD HP'!D17/'OECD HP'!D16)</f>
        <v>-6.7026308699228744E-3</v>
      </c>
      <c r="P17" s="6">
        <f>LN('OECD HP'!E17/'OECD HP'!E16)</f>
        <v>1.2817104676330775E-2</v>
      </c>
      <c r="Q17" s="6">
        <f>LN('OECD HP'!F17/'OECD HP'!F16)</f>
        <v>2.2539918514077302E-3</v>
      </c>
      <c r="R17" s="6">
        <f>LN('OECD HP'!G17/'OECD HP'!G16)</f>
        <v>2.236623224092335E-2</v>
      </c>
      <c r="S17" s="6">
        <f>LN('OECD HP'!H17/'OECD HP'!H16)</f>
        <v>-2.3150155308234152E-2</v>
      </c>
      <c r="T17" s="6">
        <f>LN('OECD HP'!I17/'OECD HP'!I16)</f>
        <v>9.9980363388273222E-3</v>
      </c>
      <c r="U17" s="6">
        <f>LN('OECD HP'!J17/'OECD HP'!J16)</f>
        <v>1.0632716190284497E-2</v>
      </c>
      <c r="V17" s="6">
        <f>LN('OECD HP'!K17/'OECD HP'!K16)</f>
        <v>7.270456834934747E-3</v>
      </c>
      <c r="X17" s="8">
        <f>'OECD HP'!G16/'OECD HP'!G$3*X$4</f>
        <v>124.06462585033955</v>
      </c>
      <c r="Y17" s="8">
        <f>'OECD Rent'!G16/'OECD Rent'!G$3*Y$4</f>
        <v>135.62695952055856</v>
      </c>
      <c r="Z17" s="8">
        <f t="shared" si="4"/>
        <v>1.0931960548058781</v>
      </c>
      <c r="AA17" s="7">
        <f t="shared" si="5"/>
        <v>6.1054915207168971E-2</v>
      </c>
    </row>
    <row r="18" spans="1:27">
      <c r="A18" s="5">
        <f>RentPrice!A17</f>
        <v>30863</v>
      </c>
      <c r="B18" s="6">
        <f>(RentPrice!B17 - RentPrice!B16)*B$4</f>
        <v>1.0270303391718979E-4</v>
      </c>
      <c r="C18" s="6">
        <f>(RentPrice!C17 - RentPrice!C16)*C$4</f>
        <v>-1.5331207875939739E-6</v>
      </c>
      <c r="D18" s="6">
        <f>(RentPrice!D17 - RentPrice!D16)*D$4</f>
        <v>6.1941848075789709E-4</v>
      </c>
      <c r="E18" s="6">
        <f>(RentPrice!E17 - RentPrice!E16)*E$4</f>
        <v>-1.0927469052802267E-4</v>
      </c>
      <c r="F18" s="6">
        <f>(RentPrice!F17 - RentPrice!F16)*F$4</f>
        <v>8.1850134026969048E-4</v>
      </c>
      <c r="G18" s="6">
        <f>(RentPrice!G17 - RentPrice!G16)*G$4</f>
        <v>-1.8250663788804322E-3</v>
      </c>
      <c r="H18" s="6">
        <f>(RentPrice!H17 - RentPrice!H16)*H$4</f>
        <v>1.6517780380873872E-3</v>
      </c>
      <c r="I18" s="6">
        <f>(RentPrice!I17 - RentPrice!I16)*I$4</f>
        <v>5.02366519775377E-4</v>
      </c>
      <c r="J18" s="6">
        <f>(RentPrice!J17 - RentPrice!J16)*J$4</f>
        <v>1.162926367553443E-4</v>
      </c>
      <c r="K18" s="6">
        <f>(RentPrice!K17 - RentPrice!K16)*K$4</f>
        <v>-7.4533822653076383E-5</v>
      </c>
      <c r="M18" s="6">
        <f>LN('OECD HP'!B18/'OECD HP'!B17)</f>
        <v>5.5600535473572466E-2</v>
      </c>
      <c r="N18" s="6">
        <f>LN('OECD HP'!C18/'OECD HP'!C17)</f>
        <v>4.5723035768352157E-3</v>
      </c>
      <c r="O18" s="6">
        <f>LN('OECD HP'!D18/'OECD HP'!D17)</f>
        <v>-5.0450825207465806E-3</v>
      </c>
      <c r="P18" s="6">
        <f>LN('OECD HP'!E18/'OECD HP'!E17)</f>
        <v>2.0054520614960252E-2</v>
      </c>
      <c r="Q18" s="6">
        <f>LN('OECD HP'!F18/'OECD HP'!F17)</f>
        <v>9.504398024174604E-3</v>
      </c>
      <c r="R18" s="6">
        <f>LN('OECD HP'!G18/'OECD HP'!G17)</f>
        <v>2.5150233622775978E-2</v>
      </c>
      <c r="S18" s="6">
        <f>LN('OECD HP'!H18/'OECD HP'!H17)</f>
        <v>-1.4159442878952502E-2</v>
      </c>
      <c r="T18" s="6">
        <f>LN('OECD HP'!I18/'OECD HP'!I17)</f>
        <v>1.0004703418786053E-2</v>
      </c>
      <c r="U18" s="6">
        <f>LN('OECD HP'!J18/'OECD HP'!J17)</f>
        <v>1.0951001150400061E-2</v>
      </c>
      <c r="V18" s="6">
        <f>LN('OECD HP'!K18/'OECD HP'!K17)</f>
        <v>7.0077735532792246E-3</v>
      </c>
      <c r="X18" s="8">
        <f>'OECD HP'!G17/'OECD HP'!G$3*X$4</f>
        <v>126.87074829931947</v>
      </c>
      <c r="Y18" s="8">
        <f>'OECD Rent'!G17/'OECD Rent'!G$3*Y$4</f>
        <v>134.55831951937708</v>
      </c>
      <c r="Z18" s="8">
        <f t="shared" si="4"/>
        <v>1.0605937248980413</v>
      </c>
      <c r="AA18" s="7">
        <f t="shared" si="5"/>
        <v>5.9234077600475825E-2</v>
      </c>
    </row>
    <row r="19" spans="1:27">
      <c r="A19" s="5">
        <f>RentPrice!A18</f>
        <v>30955</v>
      </c>
      <c r="B19" s="6">
        <f>(RentPrice!B18 - RentPrice!B17)*B$4</f>
        <v>-2.7676471337470792E-3</v>
      </c>
      <c r="C19" s="6">
        <f>(RentPrice!C18 - RentPrice!C17)*C$4</f>
        <v>3.6012710404668312E-4</v>
      </c>
      <c r="D19" s="6">
        <f>(RentPrice!D18 - RentPrice!D17)*D$4</f>
        <v>5.4249728158053934E-4</v>
      </c>
      <c r="E19" s="6">
        <f>(RentPrice!E18 - RentPrice!E17)*E$4</f>
        <v>-5.7965163585688856E-4</v>
      </c>
      <c r="F19" s="6">
        <f>(RentPrice!F18 - RentPrice!F17)*F$4</f>
        <v>5.6233017300839124E-4</v>
      </c>
      <c r="G19" s="6">
        <f>(RentPrice!G18 - RentPrice!G17)*G$4</f>
        <v>1.4305059374474848E-3</v>
      </c>
      <c r="H19" s="6">
        <f>(RentPrice!H18 - RentPrice!H17)*H$4</f>
        <v>2.3421459328033184E-3</v>
      </c>
      <c r="I19" s="6">
        <f>(RentPrice!I18 - RentPrice!I17)*I$4</f>
        <v>3.2844027567560755E-5</v>
      </c>
      <c r="J19" s="6">
        <f>(RentPrice!J18 - RentPrice!J17)*J$4</f>
        <v>1.4932019070868348E-4</v>
      </c>
      <c r="K19" s="6">
        <f>(RentPrice!K18 - RentPrice!K17)*K$4</f>
        <v>9.8419578444593691E-5</v>
      </c>
      <c r="M19" s="6">
        <f>LN('OECD HP'!B19/'OECD HP'!B18)</f>
        <v>-2.9619754002720958E-3</v>
      </c>
      <c r="N19" s="6">
        <f>LN('OECD HP'!C19/'OECD HP'!C18)</f>
        <v>-7.841607898789679E-4</v>
      </c>
      <c r="O19" s="6">
        <f>LN('OECD HP'!D19/'OECD HP'!D18)</f>
        <v>-2.8075170935937485E-3</v>
      </c>
      <c r="P19" s="6">
        <f>LN('OECD HP'!E19/'OECD HP'!E18)</f>
        <v>2.4835187138518802E-2</v>
      </c>
      <c r="Q19" s="6">
        <f>LN('OECD HP'!F19/'OECD HP'!F18)</f>
        <v>1.6528731504947828E-2</v>
      </c>
      <c r="R19" s="6">
        <f>LN('OECD HP'!G19/'OECD HP'!G18)</f>
        <v>2.2618088587774317E-2</v>
      </c>
      <c r="S19" s="6">
        <f>LN('OECD HP'!H19/'OECD HP'!H18)</f>
        <v>-5.9837845872054976E-3</v>
      </c>
      <c r="T19" s="6">
        <f>LN('OECD HP'!I19/'OECD HP'!I18)</f>
        <v>1.1982247308452298E-2</v>
      </c>
      <c r="U19" s="6">
        <f>LN('OECD HP'!J19/'OECD HP'!J18)</f>
        <v>1.2800725519062337E-2</v>
      </c>
      <c r="V19" s="6">
        <f>LN('OECD HP'!K19/'OECD HP'!K18)</f>
        <v>6.3043072811340712E-3</v>
      </c>
      <c r="X19" s="8">
        <f>'OECD HP'!G18/'OECD HP'!G$3*X$4</f>
        <v>130.10204081632642</v>
      </c>
      <c r="Y19" s="8">
        <f>'OECD Rent'!G18/'OECD Rent'!G$3*Y$4</f>
        <v>141.3100413588086</v>
      </c>
      <c r="Z19" s="8">
        <f t="shared" si="4"/>
        <v>1.0861477688755494</v>
      </c>
      <c r="AA19" s="7">
        <f t="shared" si="5"/>
        <v>6.0661268982468208E-2</v>
      </c>
    </row>
    <row r="20" spans="1:27">
      <c r="A20" s="5">
        <f>RentPrice!A19</f>
        <v>31047</v>
      </c>
      <c r="B20" s="6">
        <f>(RentPrice!B19 - RentPrice!B18)*B$4</f>
        <v>1.4947907627513523E-3</v>
      </c>
      <c r="C20" s="6">
        <f>(RentPrice!C19 - RentPrice!C18)*C$4</f>
        <v>8.9989143486261173E-4</v>
      </c>
      <c r="D20" s="6">
        <f>(RentPrice!D19 - RentPrice!D18)*D$4</f>
        <v>5.8626128043134875E-4</v>
      </c>
      <c r="E20" s="6">
        <f>(RentPrice!E19 - RentPrice!E18)*E$4</f>
        <v>-8.1583495176128305E-4</v>
      </c>
      <c r="F20" s="6">
        <f>(RentPrice!F19 - RentPrice!F18)*F$4</f>
        <v>-4.370510397520677E-5</v>
      </c>
      <c r="G20" s="6">
        <f>(RentPrice!G19 - RentPrice!G18)*G$4</f>
        <v>9.1014307000405895E-4</v>
      </c>
      <c r="H20" s="6">
        <f>(RentPrice!H19 - RentPrice!H18)*H$4</f>
        <v>2.9008030639629942E-3</v>
      </c>
      <c r="I20" s="6">
        <f>(RentPrice!I19 - RentPrice!I18)*I$4</f>
        <v>8.7840656395889497E-4</v>
      </c>
      <c r="J20" s="6">
        <f>(RentPrice!J19 - RentPrice!J18)*J$4</f>
        <v>-1.4042568747683102E-5</v>
      </c>
      <c r="K20" s="6">
        <f>(RentPrice!K19 - RentPrice!K18)*K$4</f>
        <v>6.2619651916424426E-5</v>
      </c>
      <c r="M20" s="6">
        <f>LN('OECD HP'!B20/'OECD HP'!B19)</f>
        <v>4.0301314601207006E-2</v>
      </c>
      <c r="N20" s="6">
        <f>LN('OECD HP'!C20/'OECD HP'!C19)</f>
        <v>4.3474841357108631E-3</v>
      </c>
      <c r="O20" s="6">
        <f>LN('OECD HP'!D20/'OECD HP'!D19)</f>
        <v>-2.7789352473833375E-3</v>
      </c>
      <c r="P20" s="6">
        <f>LN('OECD HP'!E20/'OECD HP'!E19)</f>
        <v>2.8714129553636804E-2</v>
      </c>
      <c r="Q20" s="6">
        <f>LN('OECD HP'!F20/'OECD HP'!F19)</f>
        <v>1.6387432501354764E-2</v>
      </c>
      <c r="R20" s="6">
        <f>LN('OECD HP'!G20/'OECD HP'!G19)</f>
        <v>1.3329299220539589E-2</v>
      </c>
      <c r="S20" s="6">
        <f>LN('OECD HP'!H20/'OECD HP'!H19)</f>
        <v>1.7686122637249266E-2</v>
      </c>
      <c r="T20" s="6">
        <f>LN('OECD HP'!I20/'OECD HP'!I19)</f>
        <v>5.7500138366192739E-3</v>
      </c>
      <c r="U20" s="6">
        <f>LN('OECD HP'!J20/'OECD HP'!J19)</f>
        <v>1.0078574015159616E-2</v>
      </c>
      <c r="V20" s="6">
        <f>LN('OECD HP'!K20/'OECD HP'!K19)</f>
        <v>6.4187426108530754E-3</v>
      </c>
      <c r="X20" s="8">
        <f>'OECD HP'!G19/'OECD HP'!G$3*X$4</f>
        <v>133.07823129251713</v>
      </c>
      <c r="Y20" s="8">
        <f>'OECD Rent'!G19/'OECD Rent'!G$3*Y$4</f>
        <v>146.70627226495589</v>
      </c>
      <c r="Z20" s="8">
        <f t="shared" si="4"/>
        <v>1.1024062375948112</v>
      </c>
      <c r="AA20" s="7">
        <f t="shared" si="5"/>
        <v>6.1569303204407663E-2</v>
      </c>
    </row>
    <row r="21" spans="1:27">
      <c r="A21" s="5">
        <f>RentPrice!A20</f>
        <v>31137</v>
      </c>
      <c r="B21" s="6">
        <f>(RentPrice!B20 - RentPrice!B19)*B$4</f>
        <v>-1.3072428510016499E-3</v>
      </c>
      <c r="C21" s="6">
        <f>(RentPrice!C20 - RentPrice!C19)*C$4</f>
        <v>5.5524174174809658E-4</v>
      </c>
      <c r="D21" s="6">
        <f>(RentPrice!D20 - RentPrice!D19)*D$4</f>
        <v>4.0391407600203237E-4</v>
      </c>
      <c r="E21" s="6">
        <f>(RentPrice!E20 - RentPrice!E19)*E$4</f>
        <v>-9.9638384098178637E-4</v>
      </c>
      <c r="F21" s="6">
        <f>(RentPrice!F20 - RentPrice!F19)*F$4</f>
        <v>-1.029686984571459E-4</v>
      </c>
      <c r="G21" s="6">
        <f>(RentPrice!G20 - RentPrice!G19)*G$4</f>
        <v>5.396927092953947E-4</v>
      </c>
      <c r="H21" s="6">
        <f>(RentPrice!H20 - RentPrice!H19)*H$4</f>
        <v>-2.588274134499294E-4</v>
      </c>
      <c r="I21" s="6">
        <f>(RentPrice!I20 - RentPrice!I19)*I$4</f>
        <v>7.169241472793985E-4</v>
      </c>
      <c r="J21" s="6">
        <f>(RentPrice!J20 - RentPrice!J19)*J$4</f>
        <v>1.5600148744265364E-4</v>
      </c>
      <c r="K21" s="6">
        <f>(RentPrice!K20 - RentPrice!K19)*K$4</f>
        <v>1.0871111964478915E-4</v>
      </c>
      <c r="M21" s="6">
        <f>LN('OECD HP'!B21/'OECD HP'!B20)</f>
        <v>8.9330294556920209E-3</v>
      </c>
      <c r="N21" s="6">
        <f>LN('OECD HP'!C21/'OECD HP'!C20)</f>
        <v>2.9629700901531383E-2</v>
      </c>
      <c r="O21" s="6">
        <f>LN('OECD HP'!D21/'OECD HP'!D20)</f>
        <v>-2.4614262129989701E-3</v>
      </c>
      <c r="P21" s="6">
        <f>LN('OECD HP'!E21/'OECD HP'!E20)</f>
        <v>2.5508220589067293E-2</v>
      </c>
      <c r="Q21" s="6">
        <f>LN('OECD HP'!F21/'OECD HP'!F20)</f>
        <v>1.6911713104280031E-2</v>
      </c>
      <c r="R21" s="6">
        <f>LN('OECD HP'!G21/'OECD HP'!G20)</f>
        <v>2.797820042621952E-2</v>
      </c>
      <c r="S21" s="6">
        <f>LN('OECD HP'!H21/'OECD HP'!H20)</f>
        <v>6.742974925474406E-3</v>
      </c>
      <c r="T21" s="6">
        <f>LN('OECD HP'!I21/'OECD HP'!I20)</f>
        <v>1.0374778649859012E-2</v>
      </c>
      <c r="U21" s="6">
        <f>LN('OECD HP'!J21/'OECD HP'!J20)</f>
        <v>1.3142551254277452E-2</v>
      </c>
      <c r="V21" s="6">
        <f>LN('OECD HP'!K21/'OECD HP'!K20)</f>
        <v>4.8768133403180808E-3</v>
      </c>
      <c r="X21" s="8">
        <f>'OECD HP'!G20/'OECD HP'!G$3*X$4</f>
        <v>134.86394557823141</v>
      </c>
      <c r="Y21" s="8">
        <f>'OECD Rent'!G20/'OECD Rent'!G$3*Y$4</f>
        <v>149.97506149006344</v>
      </c>
      <c r="Z21" s="8">
        <f t="shared" si="4"/>
        <v>1.112047114201226</v>
      </c>
      <c r="AA21" s="7">
        <f t="shared" si="5"/>
        <v>6.2107745418079903E-2</v>
      </c>
    </row>
    <row r="22" spans="1:27">
      <c r="A22" s="5">
        <f>RentPrice!A21</f>
        <v>31228</v>
      </c>
      <c r="B22" s="6">
        <f>(RentPrice!B21 - RentPrice!B20)*B$4</f>
        <v>6.8918263664352153E-4</v>
      </c>
      <c r="C22" s="6">
        <f>(RentPrice!C21 - RentPrice!C20)*C$4</f>
        <v>-1.4907583701825517E-3</v>
      </c>
      <c r="D22" s="6">
        <f>(RentPrice!D21 - RentPrice!D20)*D$4</f>
        <v>3.4149411970814983E-4</v>
      </c>
      <c r="E22" s="6">
        <f>(RentPrice!E21 - RentPrice!E20)*E$4</f>
        <v>-6.1656638929089057E-4</v>
      </c>
      <c r="F22" s="6">
        <f>(RentPrice!F21 - RentPrice!F20)*F$4</f>
        <v>-4.5481063657446001E-5</v>
      </c>
      <c r="G22" s="6">
        <f>(RentPrice!G21 - RentPrice!G20)*G$4</f>
        <v>1.7408122842579343E-3</v>
      </c>
      <c r="H22" s="6">
        <f>(RentPrice!H21 - RentPrice!H20)*H$4</f>
        <v>2.0913367411253781E-3</v>
      </c>
      <c r="I22" s="6">
        <f>(RentPrice!I21 - RentPrice!I20)*I$4</f>
        <v>1.2189274603426544E-4</v>
      </c>
      <c r="J22" s="6">
        <f>(RentPrice!J21 - RentPrice!J20)*J$4</f>
        <v>1.1393472075453816E-4</v>
      </c>
      <c r="K22" s="6">
        <f>(RentPrice!K21 - RentPrice!K20)*K$4</f>
        <v>8.4711898989571691E-5</v>
      </c>
      <c r="M22" s="6">
        <f>LN('OECD HP'!B22/'OECD HP'!B21)</f>
        <v>3.4387439570127465E-2</v>
      </c>
      <c r="N22" s="6">
        <f>LN('OECD HP'!C22/'OECD HP'!C21)</f>
        <v>2.8471881846698865E-2</v>
      </c>
      <c r="O22" s="6">
        <f>LN('OECD HP'!D22/'OECD HP'!D21)</f>
        <v>-1.168359370237033E-3</v>
      </c>
      <c r="P22" s="6">
        <f>LN('OECD HP'!E22/'OECD HP'!E21)</f>
        <v>2.3639589264416606E-2</v>
      </c>
      <c r="Q22" s="6">
        <f>LN('OECD HP'!F22/'OECD HP'!F21)</f>
        <v>1.7370676239489621E-2</v>
      </c>
      <c r="R22" s="6">
        <f>LN('OECD HP'!G22/'OECD HP'!G21)</f>
        <v>9.154778615997004E-3</v>
      </c>
      <c r="S22" s="6">
        <f>LN('OECD HP'!H22/'OECD HP'!H21)</f>
        <v>1.1744529361824624E-2</v>
      </c>
      <c r="T22" s="6">
        <f>LN('OECD HP'!I22/'OECD HP'!I21)</f>
        <v>8.987916870541568E-3</v>
      </c>
      <c r="U22" s="6">
        <f>LN('OECD HP'!J22/'OECD HP'!J21)</f>
        <v>1.6916127864350403E-2</v>
      </c>
      <c r="V22" s="6">
        <f>LN('OECD HP'!K22/'OECD HP'!K21)</f>
        <v>5.3121731184129876E-3</v>
      </c>
      <c r="X22" s="8">
        <f>'OECD HP'!G21/'OECD HP'!G$3*X$4</f>
        <v>138.69047619047618</v>
      </c>
      <c r="Y22" s="8">
        <f>'OECD Rent'!G21/'OECD Rent'!G$3*Y$4</f>
        <v>158.54323553767424</v>
      </c>
      <c r="Z22" s="8">
        <f t="shared" si="4"/>
        <v>1.1431443592415997</v>
      </c>
      <c r="AA22" s="7">
        <f t="shared" si="5"/>
        <v>6.3844524151199025E-2</v>
      </c>
    </row>
    <row r="23" spans="1:27">
      <c r="A23" s="5">
        <f>RentPrice!A22</f>
        <v>31320</v>
      </c>
      <c r="B23" s="6">
        <f>(RentPrice!B22 - RentPrice!B21)*B$4</f>
        <v>-5.5293375452187383E-4</v>
      </c>
      <c r="C23" s="6">
        <f>(RentPrice!C22 - RentPrice!C21)*C$4</f>
        <v>-1.482056530383428E-3</v>
      </c>
      <c r="D23" s="6">
        <f>(RentPrice!D22 - RentPrice!D21)*D$4</f>
        <v>2.396706578567289E-4</v>
      </c>
      <c r="E23" s="6">
        <f>(RentPrice!E22 - RentPrice!E21)*E$4</f>
        <v>-5.9177224853388451E-4</v>
      </c>
      <c r="F23" s="6">
        <f>(RentPrice!F22 - RentPrice!F21)*F$4</f>
        <v>-2.6853875274732943E-5</v>
      </c>
      <c r="G23" s="6">
        <f>(RentPrice!G22 - RentPrice!G21)*G$4</f>
        <v>2.7573455814142411E-4</v>
      </c>
      <c r="H23" s="6">
        <f>(RentPrice!H22 - RentPrice!H21)*H$4</f>
        <v>-3.3090905505444066E-4</v>
      </c>
      <c r="I23" s="6">
        <f>(RentPrice!I22 - RentPrice!I21)*I$4</f>
        <v>-5.6335466248640912E-4</v>
      </c>
      <c r="J23" s="6">
        <f>(RentPrice!J22 - RentPrice!J21)*J$4</f>
        <v>-7.2788006659254808E-5</v>
      </c>
      <c r="K23" s="6">
        <f>(RentPrice!K22 - RentPrice!K21)*K$4</f>
        <v>3.7846739285010938E-5</v>
      </c>
      <c r="M23" s="6">
        <f>LN('OECD HP'!B23/'OECD HP'!B22)</f>
        <v>1.1402763045033059E-2</v>
      </c>
      <c r="N23" s="6">
        <f>LN('OECD HP'!C23/'OECD HP'!C22)</f>
        <v>2.6202248895131976E-2</v>
      </c>
      <c r="O23" s="6">
        <f>LN('OECD HP'!D23/'OECD HP'!D22)</f>
        <v>2.2627795991910517E-3</v>
      </c>
      <c r="P23" s="6">
        <f>LN('OECD HP'!E23/'OECD HP'!E22)</f>
        <v>1.6670694336281294E-2</v>
      </c>
      <c r="Q23" s="6">
        <f>LN('OECD HP'!F23/'OECD HP'!F22)</f>
        <v>1.7492160316055112E-2</v>
      </c>
      <c r="R23" s="6">
        <f>LN('OECD HP'!G23/'OECD HP'!G22)</f>
        <v>3.8729892655183194E-2</v>
      </c>
      <c r="S23" s="6">
        <f>LN('OECD HP'!H23/'OECD HP'!H22)</f>
        <v>2.6838101224462281E-3</v>
      </c>
      <c r="T23" s="6">
        <f>LN('OECD HP'!I23/'OECD HP'!I22)</f>
        <v>1.3467259840346092E-2</v>
      </c>
      <c r="U23" s="6">
        <f>LN('OECD HP'!J23/'OECD HP'!J22)</f>
        <v>1.4660737770467414E-2</v>
      </c>
      <c r="V23" s="6">
        <f>LN('OECD HP'!K23/'OECD HP'!K22)</f>
        <v>5.2781499550617712E-3</v>
      </c>
      <c r="X23" s="8">
        <f>'OECD HP'!G22/'OECD HP'!G$3*X$4</f>
        <v>139.96598639455721</v>
      </c>
      <c r="Y23" s="8">
        <f>'OECD Rent'!G22/'OECD Rent'!G$3*Y$4</f>
        <v>160.69074752203335</v>
      </c>
      <c r="Z23" s="8">
        <f t="shared" si="4"/>
        <v>1.1480699822959419</v>
      </c>
      <c r="AA23" s="7">
        <f t="shared" si="5"/>
        <v>6.4119619818260087E-2</v>
      </c>
    </row>
    <row r="24" spans="1:27">
      <c r="A24" s="5">
        <f>RentPrice!A23</f>
        <v>31412</v>
      </c>
      <c r="B24" s="6">
        <f>(RentPrice!B23 - RentPrice!B22)*B$4</f>
        <v>8.3944482966793435E-4</v>
      </c>
      <c r="C24" s="6">
        <f>(RentPrice!C23 - RentPrice!C22)*C$4</f>
        <v>-1.262845888198641E-3</v>
      </c>
      <c r="D24" s="6">
        <f>(RentPrice!D23 - RentPrice!D22)*D$4</f>
        <v>9.3035969593535566E-5</v>
      </c>
      <c r="E24" s="6">
        <f>(RentPrice!E23 - RentPrice!E22)*E$4</f>
        <v>-1.6612240430753097E-4</v>
      </c>
      <c r="F24" s="6">
        <f>(RentPrice!F23 - RentPrice!F22)*F$4</f>
        <v>-2.5682965388111888E-4</v>
      </c>
      <c r="G24" s="6">
        <f>(RentPrice!G23 - RentPrice!G22)*G$4</f>
        <v>-2.536722354992459E-3</v>
      </c>
      <c r="H24" s="6">
        <f>(RentPrice!H23 - RentPrice!H22)*H$4</f>
        <v>-1.3120080100187256E-3</v>
      </c>
      <c r="I24" s="6">
        <f>(RentPrice!I23 - RentPrice!I22)*I$4</f>
        <v>9.8026870753435431E-4</v>
      </c>
      <c r="J24" s="6">
        <f>(RentPrice!J23 - RentPrice!J22)*J$4</f>
        <v>2.5491424325485634E-5</v>
      </c>
      <c r="K24" s="6">
        <f>(RentPrice!K23 - RentPrice!K22)*K$4</f>
        <v>1.1666363220591229E-4</v>
      </c>
      <c r="M24" s="6">
        <f>LN('OECD HP'!B24/'OECD HP'!B23)</f>
        <v>1.3505602139786889E-2</v>
      </c>
      <c r="N24" s="6">
        <f>LN('OECD HP'!C24/'OECD HP'!C23)</f>
        <v>3.0649012902355683E-2</v>
      </c>
      <c r="O24" s="6">
        <f>LN('OECD HP'!D24/'OECD HP'!D23)</f>
        <v>2.5343650212902185E-3</v>
      </c>
      <c r="P24" s="6">
        <f>LN('OECD HP'!E24/'OECD HP'!E23)</f>
        <v>7.0613418677416525E-3</v>
      </c>
      <c r="Q24" s="6">
        <f>LN('OECD HP'!F24/'OECD HP'!F23)</f>
        <v>1.7758829418557671E-2</v>
      </c>
      <c r="R24" s="6">
        <f>LN('OECD HP'!G24/'OECD HP'!G23)</f>
        <v>3.503085727283315E-2</v>
      </c>
      <c r="S24" s="6">
        <f>LN('OECD HP'!H24/'OECD HP'!H23)</f>
        <v>2.8488447829583866E-3</v>
      </c>
      <c r="T24" s="6">
        <f>LN('OECD HP'!I24/'OECD HP'!I23)</f>
        <v>1.2669037793984065E-2</v>
      </c>
      <c r="U24" s="6">
        <f>LN('OECD HP'!J24/'OECD HP'!J23)</f>
        <v>1.6277976420899613E-2</v>
      </c>
      <c r="V24" s="6">
        <f>LN('OECD HP'!K24/'OECD HP'!K23)</f>
        <v>6.1608010344865356E-3</v>
      </c>
      <c r="X24" s="8">
        <f>'OECD HP'!G23/'OECD HP'!G$3*X$4</f>
        <v>145.49319727891162</v>
      </c>
      <c r="Y24" s="8">
        <f>'OECD Rent'!G23/'OECD Rent'!G$3*Y$4</f>
        <v>160.44333414746529</v>
      </c>
      <c r="Z24" s="8">
        <f t="shared" si="4"/>
        <v>1.102754885782695</v>
      </c>
      <c r="AA24" s="7">
        <f t="shared" si="5"/>
        <v>6.1588775178766514E-2</v>
      </c>
    </row>
    <row r="25" spans="1:27">
      <c r="A25" s="5">
        <f>RentPrice!A24</f>
        <v>31502</v>
      </c>
      <c r="B25" s="6">
        <f>(RentPrice!B24 - RentPrice!B23)*B$4</f>
        <v>7.7035226365218794E-4</v>
      </c>
      <c r="C25" s="6">
        <f>(RentPrice!C24 - RentPrice!C23)*C$4</f>
        <v>-1.480045248672932E-3</v>
      </c>
      <c r="D25" s="6">
        <f>(RentPrice!D24 - RentPrice!D23)*D$4</f>
        <v>5.2500398597603134E-5</v>
      </c>
      <c r="E25" s="6">
        <f>(RentPrice!E24 - RentPrice!E23)*E$4</f>
        <v>1.4976753035355107E-3</v>
      </c>
      <c r="F25" s="6">
        <f>(RentPrice!F24 - RentPrice!F23)*F$4</f>
        <v>-2.5625908034443076E-4</v>
      </c>
      <c r="G25" s="6">
        <f>(RentPrice!G24 - RentPrice!G23)*G$4</f>
        <v>-7.6174862426315747E-4</v>
      </c>
      <c r="H25" s="6">
        <f>(RentPrice!H24 - RentPrice!H23)*H$4</f>
        <v>2.9780994347359082E-4</v>
      </c>
      <c r="I25" s="6">
        <f>(RentPrice!I24 - RentPrice!I23)*I$4</f>
        <v>-6.8416728417887765E-4</v>
      </c>
      <c r="J25" s="6">
        <f>(RentPrice!J24 - RentPrice!J23)*J$4</f>
        <v>-1.9596511911194178E-4</v>
      </c>
      <c r="K25" s="6">
        <f>(RentPrice!K24 - RentPrice!K23)*K$4</f>
        <v>-2.7046608459308781E-5</v>
      </c>
      <c r="M25" s="6">
        <f>LN('OECD HP'!B25/'OECD HP'!B24)</f>
        <v>2.9330177854601607E-2</v>
      </c>
      <c r="N25" s="6">
        <f>LN('OECD HP'!C25/'OECD HP'!C24)</f>
        <v>6.1862548044032739E-2</v>
      </c>
      <c r="O25" s="6">
        <f>LN('OECD HP'!D25/'OECD HP'!D24)</f>
        <v>1.8901569947838339E-3</v>
      </c>
      <c r="P25" s="6">
        <f>LN('OECD HP'!E25/'OECD HP'!E24)</f>
        <v>4.7130265305075622E-2</v>
      </c>
      <c r="Q25" s="6">
        <f>LN('OECD HP'!F25/'OECD HP'!F24)</f>
        <v>1.823306700119403E-2</v>
      </c>
      <c r="R25" s="6">
        <f>LN('OECD HP'!G25/'OECD HP'!G24)</f>
        <v>3.7113093439293379E-2</v>
      </c>
      <c r="S25" s="6">
        <f>LN('OECD HP'!H25/'OECD HP'!H24)</f>
        <v>3.5248488033871879E-2</v>
      </c>
      <c r="T25" s="6">
        <f>LN('OECD HP'!I25/'OECD HP'!I24)</f>
        <v>1.9437099937664782E-2</v>
      </c>
      <c r="U25" s="6">
        <f>LN('OECD HP'!J25/'OECD HP'!J24)</f>
        <v>1.8756733676385817E-2</v>
      </c>
      <c r="V25" s="6">
        <f>LN('OECD HP'!K25/'OECD HP'!K24)</f>
        <v>6.0044594471044214E-3</v>
      </c>
      <c r="X25" s="8">
        <f>'OECD HP'!G24/'OECD HP'!G$3*X$4</f>
        <v>150.68027210884364</v>
      </c>
      <c r="Y25" s="8">
        <f>'OECD Rent'!G24/'OECD Rent'!G$3*Y$4</f>
        <v>164.11300883536313</v>
      </c>
      <c r="Z25" s="8">
        <f t="shared" si="4"/>
        <v>1.089147282112793</v>
      </c>
      <c r="AA25" s="7">
        <f t="shared" si="5"/>
        <v>6.0828791565043949E-2</v>
      </c>
    </row>
    <row r="26" spans="1:27">
      <c r="A26" s="5">
        <f>RentPrice!A25</f>
        <v>31593</v>
      </c>
      <c r="B26" s="6">
        <f>(RentPrice!B25 - RentPrice!B24)*B$4</f>
        <v>-1.9504079317341625E-4</v>
      </c>
      <c r="C26" s="6">
        <f>(RentPrice!C25 - RentPrice!C24)*C$4</f>
        <v>-3.90202255857664E-3</v>
      </c>
      <c r="D26" s="6">
        <f>(RentPrice!D25 - RentPrice!D24)*D$4</f>
        <v>9.6588992998869808E-5</v>
      </c>
      <c r="E26" s="6">
        <f>(RentPrice!E25 - RentPrice!E24)*E$4</f>
        <v>-2.3952549642907582E-3</v>
      </c>
      <c r="F26" s="6">
        <f>(RentPrice!F25 - RentPrice!F24)*F$4</f>
        <v>-3.3816621555180041E-4</v>
      </c>
      <c r="G26" s="6">
        <f>(RentPrice!G25 - RentPrice!G24)*G$4</f>
        <v>-1.9647516363908634E-3</v>
      </c>
      <c r="H26" s="6">
        <f>(RentPrice!H25 - RentPrice!H24)*H$4</f>
        <v>9.2745657231463167E-4</v>
      </c>
      <c r="I26" s="6">
        <f>(RentPrice!I25 - RentPrice!I24)*I$4</f>
        <v>-6.5625137352309988E-4</v>
      </c>
      <c r="J26" s="6">
        <f>(RentPrice!J25 - RentPrice!J24)*J$4</f>
        <v>-2.1149343210229312E-4</v>
      </c>
      <c r="K26" s="6">
        <f>(RentPrice!K25 - RentPrice!K24)*K$4</f>
        <v>-7.2885792046101561E-5</v>
      </c>
      <c r="M26" s="6">
        <f>LN('OECD HP'!B26/'OECD HP'!B25)</f>
        <v>6.5470579607157615E-3</v>
      </c>
      <c r="N26" s="6">
        <f>LN('OECD HP'!C26/'OECD HP'!C25)</f>
        <v>3.9832989957248745E-2</v>
      </c>
      <c r="O26" s="6">
        <f>LN('OECD HP'!D26/'OECD HP'!D25)</f>
        <v>-1.256021108944599E-3</v>
      </c>
      <c r="P26" s="6">
        <f>LN('OECD HP'!E26/'OECD HP'!E25)</f>
        <v>8.1408724883129849E-2</v>
      </c>
      <c r="Q26" s="6">
        <f>LN('OECD HP'!F26/'OECD HP'!F25)</f>
        <v>2.141458146773741E-2</v>
      </c>
      <c r="R26" s="6">
        <f>LN('OECD HP'!G26/'OECD HP'!G25)</f>
        <v>3.0524458210647309E-2</v>
      </c>
      <c r="S26" s="6">
        <f>LN('OECD HP'!H26/'OECD HP'!H25)</f>
        <v>-1.5310768650741147E-2</v>
      </c>
      <c r="T26" s="6">
        <f>LN('OECD HP'!I26/'OECD HP'!I25)</f>
        <v>2.4751796348039999E-2</v>
      </c>
      <c r="U26" s="6">
        <f>LN('OECD HP'!J26/'OECD HP'!J25)</f>
        <v>1.5440927939917661E-2</v>
      </c>
      <c r="V26" s="6">
        <f>LN('OECD HP'!K26/'OECD HP'!K25)</f>
        <v>7.2495988378355027E-3</v>
      </c>
      <c r="X26" s="8">
        <f>'OECD HP'!G25/'OECD HP'!G$3*X$4</f>
        <v>156.37755102040805</v>
      </c>
      <c r="Y26" s="8">
        <f>'OECD Rent'!G25/'OECD Rent'!G$3*Y$4</f>
        <v>164.82970526099493</v>
      </c>
      <c r="Z26" s="8">
        <f t="shared" si="4"/>
        <v>1.054049664964275</v>
      </c>
      <c r="AA26" s="7">
        <f t="shared" si="5"/>
        <v>5.8868592358729613E-2</v>
      </c>
    </row>
    <row r="27" spans="1:27">
      <c r="A27" s="5">
        <f>RentPrice!A26</f>
        <v>31685</v>
      </c>
      <c r="B27" s="6">
        <f>(RentPrice!B26 - RentPrice!B25)*B$4</f>
        <v>1.173569322426459E-3</v>
      </c>
      <c r="C27" s="6">
        <f>(RentPrice!C26 - RentPrice!C25)*C$4</f>
        <v>-2.0893935969248153E-3</v>
      </c>
      <c r="D27" s="6">
        <f>(RentPrice!D26 - RentPrice!D25)*D$4</f>
        <v>2.6679590549235282E-4</v>
      </c>
      <c r="E27" s="6">
        <f>(RentPrice!E26 - RentPrice!E25)*E$4</f>
        <v>-5.5883821544180272E-3</v>
      </c>
      <c r="F27" s="6">
        <f>(RentPrice!F26 - RentPrice!F25)*F$4</f>
        <v>-5.72781358234463E-4</v>
      </c>
      <c r="G27" s="6">
        <f>(RentPrice!G26 - RentPrice!G25)*G$4</f>
        <v>-1.7481402644139497E-3</v>
      </c>
      <c r="H27" s="6">
        <f>(RentPrice!H26 - RentPrice!H25)*H$4</f>
        <v>2.6504921187579924E-4</v>
      </c>
      <c r="I27" s="6">
        <f>(RentPrice!I26 - RentPrice!I25)*I$4</f>
        <v>-3.1896528970268704E-5</v>
      </c>
      <c r="J27" s="6">
        <f>(RentPrice!J26 - RentPrice!J25)*J$4</f>
        <v>-3.2820878705223255E-4</v>
      </c>
      <c r="K27" s="6">
        <f>(RentPrice!K26 - RentPrice!K25)*K$4</f>
        <v>-1.8060850298118533E-5</v>
      </c>
      <c r="M27" s="6">
        <f>LN('OECD HP'!B27/'OECD HP'!B26)</f>
        <v>2.4935829927447322E-3</v>
      </c>
      <c r="N27" s="6">
        <f>LN('OECD HP'!C27/'OECD HP'!C26)</f>
        <v>4.7047738144064488E-2</v>
      </c>
      <c r="O27" s="6">
        <f>LN('OECD HP'!D27/'OECD HP'!D26)</f>
        <v>-4.618347628308532E-3</v>
      </c>
      <c r="P27" s="6">
        <f>LN('OECD HP'!E27/'OECD HP'!E26)</f>
        <v>0.10199266540211123</v>
      </c>
      <c r="Q27" s="6">
        <f>LN('OECD HP'!F27/'OECD HP'!F26)</f>
        <v>2.4443664346710262E-2</v>
      </c>
      <c r="R27" s="6">
        <f>LN('OECD HP'!G27/'OECD HP'!G26)</f>
        <v>3.2687735129573382E-2</v>
      </c>
      <c r="S27" s="6">
        <f>LN('OECD HP'!H27/'OECD HP'!H26)</f>
        <v>-1.3352407489697026E-2</v>
      </c>
      <c r="T27" s="6">
        <f>LN('OECD HP'!I27/'OECD HP'!I26)</f>
        <v>3.2802709131896313E-2</v>
      </c>
      <c r="U27" s="6">
        <f>LN('OECD HP'!J27/'OECD HP'!J26)</f>
        <v>1.8976097082193128E-2</v>
      </c>
      <c r="V27" s="6">
        <f>LN('OECD HP'!K27/'OECD HP'!K26)</f>
        <v>1.4623309368503182E-2</v>
      </c>
      <c r="X27" s="8">
        <f>'OECD HP'!G26/'OECD HP'!G$3*X$4</f>
        <v>161.22448979591846</v>
      </c>
      <c r="Y27" s="8">
        <f>'OECD Rent'!G26/'OECD Rent'!G$3*Y$4</f>
        <v>164.90387699198271</v>
      </c>
      <c r="Z27" s="8">
        <f t="shared" si="4"/>
        <v>1.0228215155198923</v>
      </c>
      <c r="AA27" s="7">
        <f t="shared" si="5"/>
        <v>5.7124502624759474E-2</v>
      </c>
    </row>
    <row r="28" spans="1:27">
      <c r="A28" s="5">
        <f>RentPrice!A27</f>
        <v>31777</v>
      </c>
      <c r="B28" s="6">
        <f>(RentPrice!B27 - RentPrice!B26)*B$4</f>
        <v>1.5579002145670925E-3</v>
      </c>
      <c r="C28" s="6">
        <f>(RentPrice!C27 - RentPrice!C26)*C$4</f>
        <v>-2.591152220472587E-3</v>
      </c>
      <c r="D28" s="6">
        <f>(RentPrice!D27 - RentPrice!D26)*D$4</f>
        <v>3.1487263674884446E-4</v>
      </c>
      <c r="E28" s="6">
        <f>(RentPrice!E27 - RentPrice!E26)*E$4</f>
        <v>-6.5967926043816608E-3</v>
      </c>
      <c r="F28" s="6">
        <f>(RentPrice!F27 - RentPrice!F26)*F$4</f>
        <v>-6.7055871732093532E-4</v>
      </c>
      <c r="G28" s="6">
        <f>(RentPrice!G27 - RentPrice!G26)*G$4</f>
        <v>5.020255182088773E-4</v>
      </c>
      <c r="H28" s="6">
        <f>(RentPrice!H27 - RentPrice!H26)*H$4</f>
        <v>1.981098180477319E-3</v>
      </c>
      <c r="I28" s="6">
        <f>(RentPrice!I27 - RentPrice!I26)*I$4</f>
        <v>-1.6846557949851306E-3</v>
      </c>
      <c r="J28" s="6">
        <f>(RentPrice!J27 - RentPrice!J26)*J$4</f>
        <v>-3.6926542946728636E-4</v>
      </c>
      <c r="K28" s="6">
        <f>(RentPrice!K27 - RentPrice!K26)*K$4</f>
        <v>-3.6998013723560776E-4</v>
      </c>
      <c r="M28" s="6">
        <f>LN('OECD HP'!B28/'OECD HP'!B27)</f>
        <v>1.1222932909695752E-2</v>
      </c>
      <c r="N28" s="6">
        <f>LN('OECD HP'!C28/'OECD HP'!C27)</f>
        <v>5.4636203309082088E-2</v>
      </c>
      <c r="O28" s="6">
        <f>LN('OECD HP'!D28/'OECD HP'!D27)</f>
        <v>-4.1150553535584033E-3</v>
      </c>
      <c r="P28" s="6">
        <f>LN('OECD HP'!E28/'OECD HP'!E27)</f>
        <v>0.10852037591549626</v>
      </c>
      <c r="Q28" s="6">
        <f>LN('OECD HP'!F28/'OECD HP'!F27)</f>
        <v>2.4364550304007141E-2</v>
      </c>
      <c r="R28" s="6">
        <f>LN('OECD HP'!G28/'OECD HP'!G27)</f>
        <v>4.5405654187911176E-2</v>
      </c>
      <c r="S28" s="6">
        <f>LN('OECD HP'!H28/'OECD HP'!H27)</f>
        <v>-8.5087792844768719E-3</v>
      </c>
      <c r="T28" s="6">
        <f>LN('OECD HP'!I28/'OECD HP'!I27)</f>
        <v>3.2934122665001703E-2</v>
      </c>
      <c r="U28" s="6">
        <f>LN('OECD HP'!J28/'OECD HP'!J27)</f>
        <v>1.7603048839087431E-2</v>
      </c>
      <c r="V28" s="6">
        <f>LN('OECD HP'!K28/'OECD HP'!K27)</f>
        <v>1.5787224831620608E-2</v>
      </c>
      <c r="X28" s="8">
        <f>'OECD HP'!G27/'OECD HP'!G$3*X$4</f>
        <v>166.58163265306126</v>
      </c>
      <c r="Y28" s="8">
        <f>'OECD Rent'!G27/'OECD Rent'!G$3*Y$4</f>
        <v>171.87718262290846</v>
      </c>
      <c r="Z28" s="8">
        <f t="shared" si="4"/>
        <v>1.0317895189614104</v>
      </c>
      <c r="AA28" s="7">
        <f t="shared" si="5"/>
        <v>5.7625364924154356E-2</v>
      </c>
    </row>
    <row r="29" spans="1:27">
      <c r="A29" s="5">
        <f>RentPrice!A28</f>
        <v>31867</v>
      </c>
      <c r="B29" s="6">
        <f>(RentPrice!B28 - RentPrice!B27)*B$4</f>
        <v>7.8434498549022314E-4</v>
      </c>
      <c r="C29" s="6">
        <f>(RentPrice!C28 - RentPrice!C27)*C$4</f>
        <v>-2.9820344067457124E-3</v>
      </c>
      <c r="D29" s="6">
        <f>(RentPrice!D28 - RentPrice!D27)*D$4</f>
        <v>3.3874983223338925E-4</v>
      </c>
      <c r="E29" s="6">
        <f>(RentPrice!E28 - RentPrice!E27)*E$4</f>
        <v>-6.7919687358982189E-3</v>
      </c>
      <c r="F29" s="6">
        <f>(RentPrice!F28 - RentPrice!F27)*F$4</f>
        <v>-6.500111747855397E-4</v>
      </c>
      <c r="G29" s="6">
        <f>(RentPrice!G28 - RentPrice!G27)*G$4</f>
        <v>-7.5221595244312706E-4</v>
      </c>
      <c r="H29" s="6">
        <f>(RentPrice!H28 - RentPrice!H27)*H$4</f>
        <v>7.4834181748180814E-3</v>
      </c>
      <c r="I29" s="6">
        <f>(RentPrice!I28 - RentPrice!I27)*I$4</f>
        <v>-7.4931932789258735E-4</v>
      </c>
      <c r="J29" s="6">
        <f>(RentPrice!J28 - RentPrice!J27)*J$4</f>
        <v>-3.2551253093802024E-4</v>
      </c>
      <c r="K29" s="6">
        <f>(RentPrice!K28 - RentPrice!K27)*K$4</f>
        <v>-3.4688332871099617E-4</v>
      </c>
      <c r="M29" s="6">
        <f>LN('OECD HP'!B29/'OECD HP'!B28)</f>
        <v>1.8023636095058068E-2</v>
      </c>
      <c r="N29" s="6">
        <f>LN('OECD HP'!C29/'OECD HP'!C28)</f>
        <v>7.5719284747968055E-3</v>
      </c>
      <c r="O29" s="6">
        <f>LN('OECD HP'!D29/'OECD HP'!D28)</f>
        <v>-3.315858379573476E-3</v>
      </c>
      <c r="P29" s="6">
        <f>LN('OECD HP'!E29/'OECD HP'!E28)</f>
        <v>6.2167235748941889E-2</v>
      </c>
      <c r="Q29" s="6">
        <f>LN('OECD HP'!F29/'OECD HP'!F28)</f>
        <v>2.4264598892829135E-2</v>
      </c>
      <c r="R29" s="6">
        <f>LN('OECD HP'!G29/'OECD HP'!G28)</f>
        <v>3.7812592761026498E-2</v>
      </c>
      <c r="S29" s="6">
        <f>LN('OECD HP'!H29/'OECD HP'!H28)</f>
        <v>-2.4535778447898088E-2</v>
      </c>
      <c r="T29" s="6">
        <f>LN('OECD HP'!I29/'OECD HP'!I28)</f>
        <v>2.6187601131573011E-2</v>
      </c>
      <c r="U29" s="6">
        <f>LN('OECD HP'!J29/'OECD HP'!J28)</f>
        <v>1.3726400663717169E-2</v>
      </c>
      <c r="V29" s="6">
        <f>LN('OECD HP'!K29/'OECD HP'!K28)</f>
        <v>2.9619452691467305E-2</v>
      </c>
      <c r="X29" s="8">
        <f>'OECD HP'!G28/'OECD HP'!G$3*X$4</f>
        <v>174.31972789115616</v>
      </c>
      <c r="Y29" s="8">
        <f>'OECD Rent'!G28/'OECD Rent'!G$3*Y$4</f>
        <v>177.5188790141099</v>
      </c>
      <c r="Z29" s="8">
        <f t="shared" si="4"/>
        <v>1.0183522035150907</v>
      </c>
      <c r="AA29" s="7">
        <f t="shared" si="5"/>
        <v>5.687489189456342E-2</v>
      </c>
    </row>
    <row r="30" spans="1:27">
      <c r="A30" s="5">
        <f>RentPrice!A29</f>
        <v>31958</v>
      </c>
      <c r="B30" s="6">
        <f>(RentPrice!B29 - RentPrice!B28)*B$4</f>
        <v>4.7823424704665669E-4</v>
      </c>
      <c r="C30" s="6">
        <f>(RentPrice!C29 - RentPrice!C28)*C$4</f>
        <v>1.0053727046797495E-4</v>
      </c>
      <c r="D30" s="6">
        <f>(RentPrice!D29 - RentPrice!D28)*D$4</f>
        <v>3.3767005227522016E-4</v>
      </c>
      <c r="E30" s="6">
        <f>(RentPrice!E29 - RentPrice!E28)*E$4</f>
        <v>-3.3334344251686014E-3</v>
      </c>
      <c r="F30" s="6">
        <f>(RentPrice!F29 - RentPrice!F28)*F$4</f>
        <v>-4.0219476953238696E-4</v>
      </c>
      <c r="G30" s="6">
        <f>(RentPrice!G29 - RentPrice!G28)*G$4</f>
        <v>-2.296378562873686E-3</v>
      </c>
      <c r="H30" s="6">
        <f>(RentPrice!H29 - RentPrice!H28)*H$4</f>
        <v>1.7611965545617052E-3</v>
      </c>
      <c r="I30" s="6">
        <f>(RentPrice!I29 - RentPrice!I28)*I$4</f>
        <v>-5.1961186261240437E-4</v>
      </c>
      <c r="J30" s="6">
        <f>(RentPrice!J29 - RentPrice!J28)*J$4</f>
        <v>-8.1455020337768442E-5</v>
      </c>
      <c r="K30" s="6">
        <f>(RentPrice!K29 - RentPrice!K28)*K$4</f>
        <v>-7.7296785478981245E-4</v>
      </c>
      <c r="M30" s="6">
        <f>LN('OECD HP'!B30/'OECD HP'!B29)</f>
        <v>1.8129285208964604E-2</v>
      </c>
      <c r="N30" s="6">
        <f>LN('OECD HP'!C30/'OECD HP'!C29)</f>
        <v>2.3996418149168617E-2</v>
      </c>
      <c r="O30" s="6">
        <f>LN('OECD HP'!D30/'OECD HP'!D29)</f>
        <v>1.3772186719775699E-3</v>
      </c>
      <c r="P30" s="6">
        <f>LN('OECD HP'!E30/'OECD HP'!E29)</f>
        <v>8.2654875204635103E-2</v>
      </c>
      <c r="Q30" s="6">
        <f>LN('OECD HP'!F30/'OECD HP'!F29)</f>
        <v>2.4005341441634027E-2</v>
      </c>
      <c r="R30" s="6">
        <f>LN('OECD HP'!G30/'OECD HP'!G29)</f>
        <v>3.3713652389143534E-2</v>
      </c>
      <c r="S30" s="6">
        <f>LN('OECD HP'!H30/'OECD HP'!H29)</f>
        <v>3.8541771316797306E-2</v>
      </c>
      <c r="T30" s="6">
        <f>LN('OECD HP'!I30/'OECD HP'!I29)</f>
        <v>2.8223930169705917E-2</v>
      </c>
      <c r="U30" s="6">
        <f>LN('OECD HP'!J30/'OECD HP'!J29)</f>
        <v>1.0776742335200882E-2</v>
      </c>
      <c r="V30" s="6">
        <f>LN('OECD HP'!K30/'OECD HP'!K29)</f>
        <v>3.0682380098292602E-2</v>
      </c>
      <c r="X30" s="8">
        <f>'OECD HP'!G29/'OECD HP'!G$3*X$4</f>
        <v>181.03741496598624</v>
      </c>
      <c r="Y30" s="8">
        <f>'OECD Rent'!G29/'OECD Rent'!G$3*Y$4</f>
        <v>176.93339129387019</v>
      </c>
      <c r="Z30" s="8">
        <f t="shared" si="4"/>
        <v>0.97733052213053784</v>
      </c>
      <c r="AA30" s="7">
        <f t="shared" si="5"/>
        <v>5.4583834158324039E-2</v>
      </c>
    </row>
    <row r="31" spans="1:27">
      <c r="A31" s="5">
        <f>RentPrice!A30</f>
        <v>32050</v>
      </c>
      <c r="B31" s="6">
        <f>(RentPrice!B30 - RentPrice!B29)*B$4</f>
        <v>7.7304416427516451E-4</v>
      </c>
      <c r="C31" s="6">
        <f>(RentPrice!C30 - RentPrice!C29)*C$4</f>
        <v>-9.7902530719175891E-4</v>
      </c>
      <c r="D31" s="6">
        <f>(RentPrice!D30 - RentPrice!D29)*D$4</f>
        <v>8.4571650385742957E-5</v>
      </c>
      <c r="E31" s="6">
        <f>(RentPrice!E30 - RentPrice!E29)*E$4</f>
        <v>-3.8549201360863991E-3</v>
      </c>
      <c r="F31" s="6">
        <f>(RentPrice!F30 - RentPrice!F29)*F$4</f>
        <v>-5.1432542024329269E-4</v>
      </c>
      <c r="G31" s="6">
        <f>(RentPrice!G30 - RentPrice!G29)*G$4</f>
        <v>-8.4782134061173479E-4</v>
      </c>
      <c r="H31" s="6">
        <f>(RentPrice!H30 - RentPrice!H29)*H$4</f>
        <v>-2.6840476028238648E-3</v>
      </c>
      <c r="I31" s="6">
        <f>(RentPrice!I30 - RentPrice!I29)*I$4</f>
        <v>-3.6645271028901729E-4</v>
      </c>
      <c r="J31" s="6">
        <f>(RentPrice!J30 - RentPrice!J29)*J$4</f>
        <v>-2.8699045533992007E-5</v>
      </c>
      <c r="K31" s="6">
        <f>(RentPrice!K30 - RentPrice!K29)*K$4</f>
        <v>-7.9107866285418123E-4</v>
      </c>
      <c r="M31" s="6">
        <f>LN('OECD HP'!B31/'OECD HP'!B30)</f>
        <v>3.8825070985303176E-2</v>
      </c>
      <c r="N31" s="6">
        <f>LN('OECD HP'!C31/'OECD HP'!C30)</f>
        <v>2.9861698130303805E-2</v>
      </c>
      <c r="O31" s="6">
        <f>LN('OECD HP'!D31/'OECD HP'!D30)</f>
        <v>4.6789906857237218E-3</v>
      </c>
      <c r="P31" s="6">
        <f>LN('OECD HP'!E31/'OECD HP'!E30)</f>
        <v>6.9709376244639742E-2</v>
      </c>
      <c r="Q31" s="6">
        <f>LN('OECD HP'!F31/'OECD HP'!F30)</f>
        <v>2.3742801915777385E-2</v>
      </c>
      <c r="R31" s="6">
        <f>LN('OECD HP'!G31/'OECD HP'!G30)</f>
        <v>6.0357449301555399E-2</v>
      </c>
      <c r="S31" s="6">
        <f>LN('OECD HP'!H31/'OECD HP'!H30)</f>
        <v>2.5550239420237666E-2</v>
      </c>
      <c r="T31" s="6">
        <f>LN('OECD HP'!I31/'OECD HP'!I30)</f>
        <v>4.8352120319297358E-2</v>
      </c>
      <c r="U31" s="6">
        <f>LN('OECD HP'!J31/'OECD HP'!J30)</f>
        <v>1.0079956557347777E-2</v>
      </c>
      <c r="V31" s="6">
        <f>LN('OECD HP'!K31/'OECD HP'!K30)</f>
        <v>9.3091499875952669E-3</v>
      </c>
      <c r="X31" s="8">
        <f>'OECD HP'!G30/'OECD HP'!G$3*X$4</f>
        <v>187.24489795918308</v>
      </c>
      <c r="Y31" s="8">
        <f>'OECD Rent'!G30/'OECD Rent'!G$3*Y$4</f>
        <v>180.16429700228468</v>
      </c>
      <c r="Z31" s="8">
        <f t="shared" si="4"/>
        <v>0.96218534638822639</v>
      </c>
      <c r="AA31" s="7">
        <f t="shared" si="5"/>
        <v>5.3737977263140953E-2</v>
      </c>
    </row>
    <row r="32" spans="1:27">
      <c r="A32" s="5">
        <f>RentPrice!A31</f>
        <v>32142</v>
      </c>
      <c r="B32" s="6">
        <f>(RentPrice!B31 - RentPrice!B30)*B$4</f>
        <v>-8.870500891775717E-4</v>
      </c>
      <c r="C32" s="6">
        <f>(RentPrice!C31 - RentPrice!C30)*C$4</f>
        <v>-1.3154289576420574E-3</v>
      </c>
      <c r="D32" s="6">
        <f>(RentPrice!D31 - RentPrice!D30)*D$4</f>
        <v>-4.5157210936196632E-5</v>
      </c>
      <c r="E32" s="6">
        <f>(RentPrice!E31 - RentPrice!E30)*E$4</f>
        <v>-3.08952257007436E-3</v>
      </c>
      <c r="F32" s="6">
        <f>(RentPrice!F31 - RentPrice!F30)*F$4</f>
        <v>-4.6137674653344178E-4</v>
      </c>
      <c r="G32" s="6">
        <f>(RentPrice!G31 - RentPrice!G30)*G$4</f>
        <v>-2.1171901984032666E-3</v>
      </c>
      <c r="H32" s="6">
        <f>(RentPrice!H31 - RentPrice!H30)*H$4</f>
        <v>-3.8639228356911952E-3</v>
      </c>
      <c r="I32" s="6">
        <f>(RentPrice!I31 - RentPrice!I30)*I$4</f>
        <v>-1.115906751220025E-3</v>
      </c>
      <c r="J32" s="6">
        <f>(RentPrice!J31 - RentPrice!J30)*J$4</f>
        <v>1.586068022211076E-4</v>
      </c>
      <c r="K32" s="6">
        <f>(RentPrice!K31 - RentPrice!K30)*K$4</f>
        <v>-1.9382782825012326E-4</v>
      </c>
      <c r="M32" s="6">
        <f>LN('OECD HP'!B32/'OECD HP'!B31)</f>
        <v>4.2473294796905356E-2</v>
      </c>
      <c r="N32" s="6">
        <f>LN('OECD HP'!C32/'OECD HP'!C31)</f>
        <v>6.11970326197026E-2</v>
      </c>
      <c r="O32" s="6">
        <f>LN('OECD HP'!D32/'OECD HP'!D31)</f>
        <v>5.2261011207705346E-3</v>
      </c>
      <c r="P32" s="6">
        <f>LN('OECD HP'!E32/'OECD HP'!E31)</f>
        <v>4.4260911813943947E-2</v>
      </c>
      <c r="Q32" s="6">
        <f>LN('OECD HP'!F32/'OECD HP'!F31)</f>
        <v>2.3632403171594849E-2</v>
      </c>
      <c r="R32" s="6">
        <f>LN('OECD HP'!G32/'OECD HP'!G31)</f>
        <v>5.853507257484962E-2</v>
      </c>
      <c r="S32" s="6">
        <f>LN('OECD HP'!H32/'OECD HP'!H31)</f>
        <v>2.3265233805376578E-2</v>
      </c>
      <c r="T32" s="6">
        <f>LN('OECD HP'!I32/'OECD HP'!I31)</f>
        <v>3.9474129803900818E-2</v>
      </c>
      <c r="U32" s="6">
        <f>LN('OECD HP'!J32/'OECD HP'!J31)</f>
        <v>1.4054220854140171E-2</v>
      </c>
      <c r="V32" s="6">
        <f>LN('OECD HP'!K32/'OECD HP'!K31)</f>
        <v>1.1150342509027729E-2</v>
      </c>
      <c r="X32" s="8">
        <f>'OECD HP'!G31/'OECD HP'!G$3*X$4</f>
        <v>198.89455782312893</v>
      </c>
      <c r="Y32" s="8">
        <f>'OECD Rent'!G31/'OECD Rent'!G$3*Y$4</f>
        <v>183.85109267065684</v>
      </c>
      <c r="Z32" s="8">
        <f t="shared" si="4"/>
        <v>0.92436462155063182</v>
      </c>
      <c r="AA32" s="7">
        <f t="shared" si="5"/>
        <v>5.1625692702762578E-2</v>
      </c>
    </row>
    <row r="33" spans="1:27">
      <c r="A33" s="5">
        <f>RentPrice!A32</f>
        <v>32233</v>
      </c>
      <c r="B33" s="6">
        <f>(RentPrice!B32 - RentPrice!B31)*B$4</f>
        <v>-9.4657785765593812E-4</v>
      </c>
      <c r="C33" s="6">
        <f>(RentPrice!C32 - RentPrice!C31)*C$4</f>
        <v>-3.0758069917173358E-3</v>
      </c>
      <c r="D33" s="6">
        <f>(RentPrice!D32 - RentPrice!D31)*D$4</f>
        <v>-1.7734625538175847E-5</v>
      </c>
      <c r="E33" s="6">
        <f>(RentPrice!E32 - RentPrice!E31)*E$4</f>
        <v>-1.6049191519549603E-3</v>
      </c>
      <c r="F33" s="6">
        <f>(RentPrice!F32 - RentPrice!F31)*F$4</f>
        <v>-5.3904774548808171E-4</v>
      </c>
      <c r="G33" s="6">
        <f>(RentPrice!G32 - RentPrice!G31)*G$4</f>
        <v>-1.9413448282712235E-3</v>
      </c>
      <c r="H33" s="6">
        <f>(RentPrice!H32 - RentPrice!H31)*H$4</f>
        <v>-2.8661044204043935E-3</v>
      </c>
      <c r="I33" s="6">
        <f>(RentPrice!I32 - RentPrice!I31)*I$4</f>
        <v>-1.5400671252424731E-3</v>
      </c>
      <c r="J33" s="6">
        <f>(RentPrice!J32 - RentPrice!J31)*J$4</f>
        <v>-2.602365538627504E-5</v>
      </c>
      <c r="K33" s="6">
        <f>(RentPrice!K32 - RentPrice!K31)*K$4</f>
        <v>-1.7129133562612537E-4</v>
      </c>
      <c r="M33" s="6">
        <f>LN('OECD HP'!B33/'OECD HP'!B32)</f>
        <v>5.859372579923644E-2</v>
      </c>
      <c r="N33" s="6">
        <f>LN('OECD HP'!C33/'OECD HP'!C32)</f>
        <v>4.510092735730864E-2</v>
      </c>
      <c r="O33" s="6">
        <f>LN('OECD HP'!D33/'OECD HP'!D32)</f>
        <v>6.1588863982272243E-3</v>
      </c>
      <c r="P33" s="6">
        <f>LN('OECD HP'!E33/'OECD HP'!E32)</f>
        <v>6.6189497860205476E-2</v>
      </c>
      <c r="Q33" s="6">
        <f>LN('OECD HP'!F33/'OECD HP'!F32)</f>
        <v>2.2937536875353205E-2</v>
      </c>
      <c r="R33" s="6">
        <f>LN('OECD HP'!G33/'OECD HP'!G32)</f>
        <v>5.4152107310814872E-2</v>
      </c>
      <c r="S33" s="6">
        <f>LN('OECD HP'!H33/'OECD HP'!H32)</f>
        <v>-1.0829497638007353E-3</v>
      </c>
      <c r="T33" s="6">
        <f>LN('OECD HP'!I33/'OECD HP'!I32)</f>
        <v>4.3538330552060175E-2</v>
      </c>
      <c r="U33" s="6">
        <f>LN('OECD HP'!J33/'OECD HP'!J32)</f>
        <v>1.8424417369126578E-2</v>
      </c>
      <c r="V33" s="6">
        <f>LN('OECD HP'!K33/'OECD HP'!K32)</f>
        <v>9.2569692946618456E-3</v>
      </c>
      <c r="X33" s="8">
        <f>'OECD HP'!G32/'OECD HP'!G$3*X$4</f>
        <v>210.88435374149643</v>
      </c>
      <c r="Y33" s="8">
        <f>'OECD Rent'!G32/'OECD Rent'!G$3*Y$4</f>
        <v>187.62067477228751</v>
      </c>
      <c r="Z33" s="8">
        <f t="shared" si="4"/>
        <v>0.88968513521052539</v>
      </c>
      <c r="AA33" s="7">
        <f t="shared" si="5"/>
        <v>4.9688846069795761E-2</v>
      </c>
    </row>
    <row r="34" spans="1:27">
      <c r="A34" s="5">
        <f>RentPrice!A33</f>
        <v>32324</v>
      </c>
      <c r="B34" s="6">
        <f>(RentPrice!B33 - RentPrice!B32)*B$4</f>
        <v>-2.4213953180489446E-3</v>
      </c>
      <c r="C34" s="6">
        <f>(RentPrice!C33 - RentPrice!C32)*C$4</f>
        <v>-2.0545954349837649E-3</v>
      </c>
      <c r="D34" s="6">
        <f>(RentPrice!D33 - RentPrice!D32)*D$4</f>
        <v>7.5084432416790998E-6</v>
      </c>
      <c r="E34" s="6">
        <f>(RentPrice!E33 - RentPrice!E32)*E$4</f>
        <v>-2.6419326257700196E-3</v>
      </c>
      <c r="F34" s="6">
        <f>(RentPrice!F33 - RentPrice!F32)*F$4</f>
        <v>-4.7555891143884552E-4</v>
      </c>
      <c r="G34" s="6">
        <f>(RentPrice!G33 - RentPrice!G32)*G$4</f>
        <v>-1.9586277938259322E-3</v>
      </c>
      <c r="H34" s="6">
        <f>(RentPrice!H33 - RentPrice!H32)*H$4</f>
        <v>3.398938150427391E-4</v>
      </c>
      <c r="I34" s="6">
        <f>(RentPrice!I33 - RentPrice!I32)*I$4</f>
        <v>-1.3232802193110051E-3</v>
      </c>
      <c r="J34" s="6">
        <f>(RentPrice!J33 - RentPrice!J32)*J$4</f>
        <v>-4.5386454743847016E-4</v>
      </c>
      <c r="K34" s="6">
        <f>(RentPrice!K33 - RentPrice!K32)*K$4</f>
        <v>-1.7236056202913372E-4</v>
      </c>
      <c r="M34" s="6">
        <f>LN('OECD HP'!B34/'OECD HP'!B33)</f>
        <v>9.6408240290611277E-2</v>
      </c>
      <c r="N34" s="6">
        <f>LN('OECD HP'!C34/'OECD HP'!C33)</f>
        <v>3.2378209275431967E-2</v>
      </c>
      <c r="O34" s="6">
        <f>LN('OECD HP'!D34/'OECD HP'!D33)</f>
        <v>5.2388949556209227E-3</v>
      </c>
      <c r="P34" s="6">
        <f>LN('OECD HP'!E34/'OECD HP'!E33)</f>
        <v>4.1081017139339801E-2</v>
      </c>
      <c r="Q34" s="6">
        <f>LN('OECD HP'!F34/'OECD HP'!F33)</f>
        <v>2.1955555257080601E-2</v>
      </c>
      <c r="R34" s="6">
        <f>LN('OECD HP'!G34/'OECD HP'!G33)</f>
        <v>0.10814502339787829</v>
      </c>
      <c r="S34" s="6">
        <f>LN('OECD HP'!H34/'OECD HP'!H33)</f>
        <v>6.8050709602252346E-2</v>
      </c>
      <c r="T34" s="6">
        <f>LN('OECD HP'!I34/'OECD HP'!I33)</f>
        <v>5.5157016795115768E-2</v>
      </c>
      <c r="U34" s="6">
        <f>LN('OECD HP'!J34/'OECD HP'!J33)</f>
        <v>9.0697661597997168E-3</v>
      </c>
      <c r="V34" s="6">
        <f>LN('OECD HP'!K34/'OECD HP'!K33)</f>
        <v>1.0569728555041095E-2</v>
      </c>
      <c r="X34" s="8">
        <f>'OECD HP'!G33/'OECD HP'!G$3*X$4</f>
        <v>222.61904761904688</v>
      </c>
      <c r="Y34" s="8">
        <f>'OECD Rent'!G33/'OECD Rent'!G$3*Y$4</f>
        <v>190.27181259352639</v>
      </c>
      <c r="Z34" s="8">
        <f t="shared" si="4"/>
        <v>0.85469691218482724</v>
      </c>
      <c r="AA34" s="7">
        <f t="shared" si="5"/>
        <v>4.7734756516789781E-2</v>
      </c>
    </row>
    <row r="35" spans="1:27">
      <c r="A35" s="5">
        <f>RentPrice!A34</f>
        <v>32416</v>
      </c>
      <c r="B35" s="6">
        <f>(RentPrice!B34 - RentPrice!B33)*B$4</f>
        <v>-4.6085129945339616E-3</v>
      </c>
      <c r="C35" s="6">
        <f>(RentPrice!C34 - RentPrice!C33)*C$4</f>
        <v>-1.1313701837247486E-3</v>
      </c>
      <c r="D35" s="6">
        <f>(RentPrice!D34 - RentPrice!D33)*D$4</f>
        <v>1.3670408774225522E-4</v>
      </c>
      <c r="E35" s="6">
        <f>(RentPrice!E34 - RentPrice!E33)*E$4</f>
        <v>-1.1281274327190343E-3</v>
      </c>
      <c r="F35" s="6">
        <f>(RentPrice!F34 - RentPrice!F33)*F$4</f>
        <v>-4.1840244416415485E-4</v>
      </c>
      <c r="G35" s="6">
        <f>(RentPrice!G34 - RentPrice!G33)*G$4</f>
        <v>-3.9813024612274685E-3</v>
      </c>
      <c r="H35" s="6">
        <f>(RentPrice!H34 - RentPrice!H33)*H$4</f>
        <v>-4.4964232123166116E-3</v>
      </c>
      <c r="I35" s="6">
        <f>(RentPrice!I34 - RentPrice!I33)*I$4</f>
        <v>-1.3790345498434658E-3</v>
      </c>
      <c r="J35" s="6">
        <f>(RentPrice!J34 - RentPrice!J33)*J$4</f>
        <v>1.255750996670033E-4</v>
      </c>
      <c r="K35" s="6">
        <f>(RentPrice!K34 - RentPrice!K33)*K$4</f>
        <v>-2.6890757423780139E-4</v>
      </c>
      <c r="M35" s="6">
        <f>LN('OECD HP'!B35/'OECD HP'!B34)</f>
        <v>8.784333958663823E-2</v>
      </c>
      <c r="N35" s="6">
        <f>LN('OECD HP'!C35/'OECD HP'!C34)</f>
        <v>5.1428457618719871E-2</v>
      </c>
      <c r="O35" s="6">
        <f>LN('OECD HP'!D35/'OECD HP'!D34)</f>
        <v>4.5502071407900573E-3</v>
      </c>
      <c r="P35" s="6">
        <f>LN('OECD HP'!E35/'OECD HP'!E34)</f>
        <v>5.6270905158288836E-2</v>
      </c>
      <c r="Q35" s="6">
        <f>LN('OECD HP'!F35/'OECD HP'!F34)</f>
        <v>2.128002474140895E-2</v>
      </c>
      <c r="R35" s="6">
        <f>LN('OECD HP'!G35/'OECD HP'!G34)</f>
        <v>6.3745440191031469E-2</v>
      </c>
      <c r="S35" s="6">
        <f>LN('OECD HP'!H35/'OECD HP'!H34)</f>
        <v>-1.4426219504829014E-2</v>
      </c>
      <c r="T35" s="6">
        <f>LN('OECD HP'!I35/'OECD HP'!I34)</f>
        <v>3.7996211826708412E-2</v>
      </c>
      <c r="U35" s="6">
        <f>LN('OECD HP'!J35/'OECD HP'!J34)</f>
        <v>1.2965931209358425E-2</v>
      </c>
      <c r="V35" s="6">
        <f>LN('OECD HP'!K35/'OECD HP'!K34)</f>
        <v>1.6166116465046686E-2</v>
      </c>
      <c r="X35" s="8">
        <f>'OECD HP'!G34/'OECD HP'!G$3*X$4</f>
        <v>248.04421768707451</v>
      </c>
      <c r="Y35" s="8">
        <f>'OECD Rent'!G34/'OECD Rent'!G$3*Y$4</f>
        <v>194.36158417268967</v>
      </c>
      <c r="Z35" s="8">
        <f t="shared" si="4"/>
        <v>0.78357635580076568</v>
      </c>
      <c r="AA35" s="7">
        <f t="shared" si="5"/>
        <v>4.376267893708554E-2</v>
      </c>
    </row>
    <row r="36" spans="1:27">
      <c r="A36" s="5">
        <f>RentPrice!A35</f>
        <v>32508</v>
      </c>
      <c r="B36" s="6">
        <f>(RentPrice!B35 - RentPrice!B34)*B$4</f>
        <v>-4.0453262902736126E-3</v>
      </c>
      <c r="C36" s="6">
        <f>(RentPrice!C35 - RentPrice!C34)*C$4</f>
        <v>-2.0350440647816039E-3</v>
      </c>
      <c r="D36" s="6">
        <f>(RentPrice!D35 - RentPrice!D34)*D$4</f>
        <v>1.9251358373391069E-4</v>
      </c>
      <c r="E36" s="6">
        <f>(RentPrice!E35 - RentPrice!E34)*E$4</f>
        <v>-1.6705915261385255E-3</v>
      </c>
      <c r="F36" s="6">
        <f>(RentPrice!F35 - RentPrice!F34)*F$4</f>
        <v>-3.7451309548753003E-4</v>
      </c>
      <c r="G36" s="6">
        <f>(RentPrice!G35 - RentPrice!G34)*G$4</f>
        <v>-1.708817676284093E-3</v>
      </c>
      <c r="H36" s="6">
        <f>(RentPrice!H35 - RentPrice!H34)*H$4</f>
        <v>3.4059761109799898E-3</v>
      </c>
      <c r="I36" s="6">
        <f>(RentPrice!I35 - RentPrice!I34)*I$4</f>
        <v>-6.693493686862216E-4</v>
      </c>
      <c r="J36" s="6">
        <f>(RentPrice!J35 - RentPrice!J34)*J$4</f>
        <v>-1.2942592089802902E-4</v>
      </c>
      <c r="K36" s="6">
        <f>(RentPrice!K35 - RentPrice!K34)*K$4</f>
        <v>-2.2358938677593195E-4</v>
      </c>
      <c r="M36" s="6">
        <f>LN('OECD HP'!B36/'OECD HP'!B35)</f>
        <v>7.8621588679757159E-2</v>
      </c>
      <c r="N36" s="6">
        <f>LN('OECD HP'!C36/'OECD HP'!C35)</f>
        <v>7.0504797999905153E-2</v>
      </c>
      <c r="O36" s="6">
        <f>LN('OECD HP'!D36/'OECD HP'!D35)</f>
        <v>6.481203710195089E-3</v>
      </c>
      <c r="P36" s="6">
        <f>LN('OECD HP'!E36/'OECD HP'!E35)</f>
        <v>6.1961233397146646E-2</v>
      </c>
      <c r="Q36" s="6">
        <f>LN('OECD HP'!F36/'OECD HP'!F35)</f>
        <v>2.0602251596805544E-2</v>
      </c>
      <c r="R36" s="6">
        <f>LN('OECD HP'!G36/'OECD HP'!G35)</f>
        <v>3.6321693567766419E-2</v>
      </c>
      <c r="S36" s="6">
        <f>LN('OECD HP'!H36/'OECD HP'!H35)</f>
        <v>-3.271300569824942E-3</v>
      </c>
      <c r="T36" s="6">
        <f>LN('OECD HP'!I36/'OECD HP'!I35)</f>
        <v>4.8951309647110773E-2</v>
      </c>
      <c r="U36" s="6">
        <f>LN('OECD HP'!J36/'OECD HP'!J35)</f>
        <v>1.0309125123062864E-2</v>
      </c>
      <c r="V36" s="6">
        <f>LN('OECD HP'!K36/'OECD HP'!K35)</f>
        <v>1.7171292866480767E-2</v>
      </c>
      <c r="X36" s="8">
        <f>'OECD HP'!G35/'OECD HP'!G$3*X$4</f>
        <v>264.37074829931919</v>
      </c>
      <c r="Y36" s="8">
        <f>'OECD Rent'!G35/'OECD Rent'!G$3*Y$4</f>
        <v>199.08456409607311</v>
      </c>
      <c r="Z36" s="8">
        <f t="shared" si="4"/>
        <v>0.75305065093915236</v>
      </c>
      <c r="AA36" s="7">
        <f t="shared" si="5"/>
        <v>4.2057820678796438E-2</v>
      </c>
    </row>
    <row r="37" spans="1:27">
      <c r="A37" s="5">
        <f>RentPrice!A36</f>
        <v>32598</v>
      </c>
      <c r="B37" s="6">
        <f>(RentPrice!B36 - RentPrice!B35)*B$4</f>
        <v>-3.2174351205255269E-3</v>
      </c>
      <c r="C37" s="6">
        <f>(RentPrice!C36 - RentPrice!C35)*C$4</f>
        <v>-2.9547083076071493E-3</v>
      </c>
      <c r="D37" s="6">
        <f>(RentPrice!D36 - RentPrice!D35)*D$4</f>
        <v>-1.0394242431871477E-5</v>
      </c>
      <c r="E37" s="6">
        <f>(RentPrice!E36 - RentPrice!E35)*E$4</f>
        <v>-1.7389969396815548E-3</v>
      </c>
      <c r="F37" s="6">
        <f>(RentPrice!F36 - RentPrice!F35)*F$4</f>
        <v>-4.8152262167080838E-4</v>
      </c>
      <c r="G37" s="6">
        <f>(RentPrice!G36 - RentPrice!G35)*G$4</f>
        <v>-6.8229261397346488E-4</v>
      </c>
      <c r="H37" s="6">
        <f>(RentPrice!H36 - RentPrice!H35)*H$4</f>
        <v>2.1390226852428102E-4</v>
      </c>
      <c r="I37" s="6">
        <f>(RentPrice!I36 - RentPrice!I35)*I$4</f>
        <v>-1.6851306862695279E-3</v>
      </c>
      <c r="J37" s="6">
        <f>(RentPrice!J36 - RentPrice!J35)*J$4</f>
        <v>5.9530749641786528E-6</v>
      </c>
      <c r="K37" s="6">
        <f>(RentPrice!K36 - RentPrice!K35)*K$4</f>
        <v>-4.1242166554679134E-4</v>
      </c>
      <c r="M37" s="6">
        <f>LN('OECD HP'!B37/'OECD HP'!B36)</f>
        <v>2.3170894139662467E-2</v>
      </c>
      <c r="N37" s="6">
        <f>LN('OECD HP'!C37/'OECD HP'!C36)</f>
        <v>-6.1626599506956918E-2</v>
      </c>
      <c r="O37" s="6">
        <f>LN('OECD HP'!D37/'OECD HP'!D36)</f>
        <v>5.97902570374108E-3</v>
      </c>
      <c r="P37" s="6">
        <f>LN('OECD HP'!E37/'OECD HP'!E36)</f>
        <v>5.3560156643960077E-2</v>
      </c>
      <c r="Q37" s="6">
        <f>LN('OECD HP'!F37/'OECD HP'!F36)</f>
        <v>1.9563204087918201E-2</v>
      </c>
      <c r="R37" s="6">
        <f>LN('OECD HP'!G37/'OECD HP'!G36)</f>
        <v>3.2949899660213791E-2</v>
      </c>
      <c r="S37" s="6">
        <f>LN('OECD HP'!H37/'OECD HP'!H36)</f>
        <v>3.9407384138679447E-2</v>
      </c>
      <c r="T37" s="6">
        <f>LN('OECD HP'!I37/'OECD HP'!I36)</f>
        <v>4.6846477403264399E-2</v>
      </c>
      <c r="U37" s="6">
        <f>LN('OECD HP'!J37/'OECD HP'!J36)</f>
        <v>1.3038230961252435E-2</v>
      </c>
      <c r="V37" s="6">
        <f>LN('OECD HP'!K37/'OECD HP'!K36)</f>
        <v>2.2648269525569996E-2</v>
      </c>
      <c r="X37" s="8">
        <f>'OECD HP'!G36/'OECD HP'!G$3*X$4</f>
        <v>274.14965986394537</v>
      </c>
      <c r="Y37" s="8">
        <f>'OECD Rent'!G36/'OECD Rent'!G$3*Y$4</f>
        <v>203.10718069091845</v>
      </c>
      <c r="Z37" s="8">
        <f t="shared" si="4"/>
        <v>0.74086242088250709</v>
      </c>
      <c r="AA37" s="7">
        <f t="shared" ref="AA37:AA68" si="6">Y37/X37*AA$4</f>
        <v>4.1377108971722004E-2</v>
      </c>
    </row>
    <row r="38" spans="1:27">
      <c r="A38" s="5">
        <f>RentPrice!A37</f>
        <v>32689</v>
      </c>
      <c r="B38" s="6">
        <f>(RentPrice!B37 - RentPrice!B36)*B$4</f>
        <v>-1.9089818415722989E-4</v>
      </c>
      <c r="C38" s="6">
        <f>(RentPrice!C37 - RentPrice!C36)*C$4</f>
        <v>3.8929194273505953E-3</v>
      </c>
      <c r="D38" s="6">
        <f>(RentPrice!D37 - RentPrice!D36)*D$4</f>
        <v>9.3139228647714549E-5</v>
      </c>
      <c r="E38" s="6">
        <f>(RentPrice!E37 - RentPrice!E36)*E$4</f>
        <v>-1.3274729282434792E-3</v>
      </c>
      <c r="F38" s="6">
        <f>(RentPrice!F37 - RentPrice!F36)*F$4</f>
        <v>-4.163883997537832E-4</v>
      </c>
      <c r="G38" s="6">
        <f>(RentPrice!G37 - RentPrice!G36)*G$4</f>
        <v>-3.1364725734459568E-4</v>
      </c>
      <c r="H38" s="6">
        <f>(RentPrice!H37 - RentPrice!H36)*H$4</f>
        <v>-1.991868423342702E-3</v>
      </c>
      <c r="I38" s="6">
        <f>(RentPrice!I37 - RentPrice!I36)*I$4</f>
        <v>-1.2053268236708601E-3</v>
      </c>
      <c r="J38" s="6">
        <f>(RentPrice!J37 - RentPrice!J36)*J$4</f>
        <v>-8.5028323812267649E-5</v>
      </c>
      <c r="K38" s="6">
        <f>(RentPrice!K37 - RentPrice!K36)*K$4</f>
        <v>-4.9427465883226192E-4</v>
      </c>
      <c r="M38" s="6">
        <f>LN('OECD HP'!B38/'OECD HP'!B37)</f>
        <v>3.1892255418941437E-3</v>
      </c>
      <c r="N38" s="6">
        <f>LN('OECD HP'!C38/'OECD HP'!C37)</f>
        <v>4.7105453305384508E-2</v>
      </c>
      <c r="O38" s="6">
        <f>LN('OECD HP'!D38/'OECD HP'!D37)</f>
        <v>1.5315843822003511E-2</v>
      </c>
      <c r="P38" s="6">
        <f>LN('OECD HP'!E38/'OECD HP'!E37)</f>
        <v>4.205647168438436E-2</v>
      </c>
      <c r="Q38" s="6">
        <f>LN('OECD HP'!F38/'OECD HP'!F37)</f>
        <v>1.9775223364278546E-2</v>
      </c>
      <c r="R38" s="6">
        <f>LN('OECD HP'!G38/'OECD HP'!G37)</f>
        <v>1.5190165493973926E-2</v>
      </c>
      <c r="S38" s="6">
        <f>LN('OECD HP'!H38/'OECD HP'!H37)</f>
        <v>2.0633175024729757E-2</v>
      </c>
      <c r="T38" s="6">
        <f>LN('OECD HP'!I38/'OECD HP'!I37)</f>
        <v>3.3637309196583844E-2</v>
      </c>
      <c r="U38" s="6">
        <f>LN('OECD HP'!J38/'OECD HP'!J37)</f>
        <v>1.9081217107590941E-2</v>
      </c>
      <c r="V38" s="6">
        <f>LN('OECD HP'!K38/'OECD HP'!K37)</f>
        <v>2.2822959203809386E-2</v>
      </c>
      <c r="X38" s="8">
        <f>'OECD HP'!G37/'OECD HP'!G$3*X$4</f>
        <v>283.33333333333297</v>
      </c>
      <c r="Y38" s="8">
        <f>'OECD Rent'!G37/'OECD Rent'!G$3*Y$4</f>
        <v>208.32353604844184</v>
      </c>
      <c r="Z38" s="8">
        <f t="shared" si="4"/>
        <v>0.73525953899450158</v>
      </c>
      <c r="AA38" s="7">
        <f t="shared" si="6"/>
        <v>4.1064188451121787E-2</v>
      </c>
    </row>
    <row r="39" spans="1:27">
      <c r="A39" s="5">
        <f>RentPrice!A38</f>
        <v>32781</v>
      </c>
      <c r="B39" s="6">
        <f>(RentPrice!B38 - RentPrice!B37)*B$4</f>
        <v>8.5313744429515515E-4</v>
      </c>
      <c r="C39" s="6">
        <f>(RentPrice!C38 - RentPrice!C37)*C$4</f>
        <v>-1.8735430984925367E-3</v>
      </c>
      <c r="D39" s="6">
        <f>(RentPrice!D38 - RentPrice!D37)*D$4</f>
        <v>-3.7280647352928674E-4</v>
      </c>
      <c r="E39" s="6">
        <f>(RentPrice!E38 - RentPrice!E37)*E$4</f>
        <v>-9.8803313043425425E-4</v>
      </c>
      <c r="F39" s="6">
        <f>(RentPrice!F38 - RentPrice!F37)*F$4</f>
        <v>-2.7135288806561642E-4</v>
      </c>
      <c r="G39" s="6">
        <f>(RentPrice!G38 - RentPrice!G37)*G$4</f>
        <v>1.9863283398584272E-4</v>
      </c>
      <c r="H39" s="6">
        <f>(RentPrice!H38 - RentPrice!H37)*H$4</f>
        <v>2.7245469679971464E-3</v>
      </c>
      <c r="I39" s="6">
        <f>(RentPrice!I38 - RentPrice!I37)*I$4</f>
        <v>-5.8262708318421392E-4</v>
      </c>
      <c r="J39" s="6">
        <f>(RentPrice!J38 - RentPrice!J37)*J$4</f>
        <v>-3.0562162050954387E-4</v>
      </c>
      <c r="K39" s="6">
        <f>(RentPrice!K38 - RentPrice!K37)*K$4</f>
        <v>-6.2207262011611578E-4</v>
      </c>
      <c r="M39" s="6">
        <f>LN('OECD HP'!B39/'OECD HP'!B38)</f>
        <v>-4.2844995078377014E-3</v>
      </c>
      <c r="N39" s="6">
        <f>LN('OECD HP'!C39/'OECD HP'!C38)</f>
        <v>3.5038241487600492E-2</v>
      </c>
      <c r="O39" s="6">
        <f>LN('OECD HP'!D39/'OECD HP'!D38)</f>
        <v>2.2133045345710343E-2</v>
      </c>
      <c r="P39" s="6">
        <f>LN('OECD HP'!E39/'OECD HP'!E38)</f>
        <v>3.9573575318562232E-2</v>
      </c>
      <c r="Q39" s="6">
        <f>LN('OECD HP'!F39/'OECD HP'!F38)</f>
        <v>2.0167438258462813E-2</v>
      </c>
      <c r="R39" s="6">
        <f>LN('OECD HP'!G39/'OECD HP'!G38)</f>
        <v>-1.2792082809962219E-2</v>
      </c>
      <c r="S39" s="6">
        <f>LN('OECD HP'!H39/'OECD HP'!H38)</f>
        <v>6.8626936234160288E-2</v>
      </c>
      <c r="T39" s="6">
        <f>LN('OECD HP'!I39/'OECD HP'!I38)</f>
        <v>1.9868824876217703E-2</v>
      </c>
      <c r="U39" s="6">
        <f>LN('OECD HP'!J39/'OECD HP'!J38)</f>
        <v>1.1501576301487081E-2</v>
      </c>
      <c r="V39" s="6">
        <f>LN('OECD HP'!K39/'OECD HP'!K38)</f>
        <v>3.7755070049982839E-2</v>
      </c>
      <c r="X39" s="8">
        <f>'OECD HP'!G38/'OECD HP'!G$3*X$4</f>
        <v>287.67006802721011</v>
      </c>
      <c r="Y39" s="8">
        <f>'OECD Rent'!G38/'OECD Rent'!G$3*Y$4</f>
        <v>212.5329029027526</v>
      </c>
      <c r="Z39" s="8">
        <f t="shared" si="4"/>
        <v>0.73880784455701365</v>
      </c>
      <c r="AA39" s="7">
        <f t="shared" si="6"/>
        <v>4.1262361042667381E-2</v>
      </c>
    </row>
    <row r="40" spans="1:27">
      <c r="A40" s="5">
        <f>RentPrice!A39</f>
        <v>32873</v>
      </c>
      <c r="B40" s="6">
        <f>(RentPrice!B39 - RentPrice!B38)*B$4</f>
        <v>1.2796664190722748E-3</v>
      </c>
      <c r="C40" s="6">
        <f>(RentPrice!C39 - RentPrice!C38)*C$4</f>
        <v>-1.3681202213993065E-3</v>
      </c>
      <c r="D40" s="6">
        <f>(RentPrice!D39 - RentPrice!D38)*D$4</f>
        <v>-6.709184887097613E-4</v>
      </c>
      <c r="E40" s="6">
        <f>(RentPrice!E39 - RentPrice!E38)*E$4</f>
        <v>-8.9624888284508587E-4</v>
      </c>
      <c r="F40" s="6">
        <f>(RentPrice!F39 - RentPrice!F38)*F$4</f>
        <v>-4.0366998612048692E-4</v>
      </c>
      <c r="G40" s="6">
        <f>(RentPrice!G39 - RentPrice!G38)*G$4</f>
        <v>1.6185079939513955E-3</v>
      </c>
      <c r="H40" s="6">
        <f>(RentPrice!H39 - RentPrice!H38)*H$4</f>
        <v>-1.6981376638210135E-3</v>
      </c>
      <c r="I40" s="6">
        <f>(RentPrice!I39 - RentPrice!I38)*I$4</f>
        <v>3.0501644318390225E-4</v>
      </c>
      <c r="J40" s="6">
        <f>(RentPrice!J39 - RentPrice!J38)*J$4</f>
        <v>4.8768409249389603E-5</v>
      </c>
      <c r="K40" s="6">
        <f>(RentPrice!K39 - RentPrice!K38)*K$4</f>
        <v>-1.1549033902108919E-3</v>
      </c>
      <c r="M40" s="6">
        <f>LN('OECD HP'!B40/'OECD HP'!B39)</f>
        <v>5.9982423947260635E-3</v>
      </c>
      <c r="N40" s="6">
        <f>LN('OECD HP'!C40/'OECD HP'!C39)</f>
        <v>-3.8571769482799639E-2</v>
      </c>
      <c r="O40" s="6">
        <f>LN('OECD HP'!D40/'OECD HP'!D39)</f>
        <v>2.3353484117434618E-2</v>
      </c>
      <c r="P40" s="6">
        <f>LN('OECD HP'!E40/'OECD HP'!E39)</f>
        <v>4.8386645994632514E-2</v>
      </c>
      <c r="Q40" s="6">
        <f>LN('OECD HP'!F40/'OECD HP'!F39)</f>
        <v>1.9086224884428495E-2</v>
      </c>
      <c r="R40" s="6">
        <f>LN('OECD HP'!G40/'OECD HP'!G39)</f>
        <v>-7.8148879842371913E-3</v>
      </c>
      <c r="S40" s="6">
        <f>LN('OECD HP'!H40/'OECD HP'!H39)</f>
        <v>3.5265456451984055E-2</v>
      </c>
      <c r="T40" s="6">
        <f>LN('OECD HP'!I40/'OECD HP'!I39)</f>
        <v>4.7775659468782282E-2</v>
      </c>
      <c r="U40" s="6">
        <f>LN('OECD HP'!J40/'OECD HP'!J39)</f>
        <v>4.9128421034049805E-3</v>
      </c>
      <c r="V40" s="6">
        <f>LN('OECD HP'!K40/'OECD HP'!K39)</f>
        <v>3.657811628550086E-2</v>
      </c>
      <c r="X40" s="8">
        <f>'OECD HP'!G39/'OECD HP'!G$3*X$4</f>
        <v>284.01360544217613</v>
      </c>
      <c r="Y40" s="8">
        <f>'OECD Rent'!G39/'OECD Rent'!G$3*Y$4</f>
        <v>218.04300745123436</v>
      </c>
      <c r="Z40" s="8">
        <f t="shared" si="4"/>
        <v>0.76772028970853978</v>
      </c>
      <c r="AA40" s="7">
        <f t="shared" si="6"/>
        <v>4.2877118870778837E-2</v>
      </c>
    </row>
    <row r="41" spans="1:27">
      <c r="A41" s="5">
        <f>RentPrice!A40</f>
        <v>32963</v>
      </c>
      <c r="B41" s="6">
        <f>(RentPrice!B40 - RentPrice!B39)*B$4</f>
        <v>4.1543068798459166E-4</v>
      </c>
      <c r="C41" s="6">
        <f>(RentPrice!C40 - RentPrice!C39)*C$4</f>
        <v>2.4990380003887518E-3</v>
      </c>
      <c r="D41" s="6">
        <f>(RentPrice!D40 - RentPrice!D39)*D$4</f>
        <v>-6.5446635264896442E-4</v>
      </c>
      <c r="E41" s="6">
        <f>(RentPrice!E40 - RentPrice!E39)*E$4</f>
        <v>-1.2162560591077887E-3</v>
      </c>
      <c r="F41" s="6">
        <f>(RentPrice!F40 - RentPrice!F39)*F$4</f>
        <v>-2.574227008323778E-4</v>
      </c>
      <c r="G41" s="6">
        <f>(RentPrice!G40 - RentPrice!G39)*G$4</f>
        <v>1.4389045187399132E-3</v>
      </c>
      <c r="H41" s="6">
        <f>(RentPrice!H40 - RentPrice!H39)*H$4</f>
        <v>1.5550079560005578E-3</v>
      </c>
      <c r="I41" s="6">
        <f>(RentPrice!I40 - RentPrice!I39)*I$4</f>
        <v>-1.1438797673288247E-4</v>
      </c>
      <c r="J41" s="6">
        <f>(RentPrice!J40 - RentPrice!J39)*J$4</f>
        <v>3.4124259396412101E-4</v>
      </c>
      <c r="K41" s="6">
        <f>(RentPrice!K40 - RentPrice!K39)*K$4</f>
        <v>-1.0719578462045441E-3</v>
      </c>
      <c r="M41" s="6">
        <f>LN('OECD HP'!B41/'OECD HP'!B40)</f>
        <v>1.1414802200493715E-2</v>
      </c>
      <c r="N41" s="6">
        <f>LN('OECD HP'!C41/'OECD HP'!C40)</f>
        <v>-4.589560044923386E-2</v>
      </c>
      <c r="O41" s="6">
        <f>LN('OECD HP'!D41/'OECD HP'!D40)</f>
        <v>2.2383389484081063E-2</v>
      </c>
      <c r="P41" s="6">
        <f>LN('OECD HP'!E41/'OECD HP'!E40)</f>
        <v>2.1604737448013635E-2</v>
      </c>
      <c r="Q41" s="6">
        <f>LN('OECD HP'!F41/'OECD HP'!F40)</f>
        <v>1.780625535810729E-2</v>
      </c>
      <c r="R41" s="6">
        <f>LN('OECD HP'!G41/'OECD HP'!G40)</f>
        <v>-1.0617421141860794E-2</v>
      </c>
      <c r="S41" s="6">
        <f>LN('OECD HP'!H41/'OECD HP'!H40)</f>
        <v>3.4481360547173004E-2</v>
      </c>
      <c r="T41" s="6">
        <f>LN('OECD HP'!I41/'OECD HP'!I40)</f>
        <v>1.815619756541911E-2</v>
      </c>
      <c r="U41" s="6">
        <f>LN('OECD HP'!J41/'OECD HP'!J40)</f>
        <v>3.706217876878483E-3</v>
      </c>
      <c r="V41" s="6">
        <f>LN('OECD HP'!K41/'OECD HP'!K40)</f>
        <v>3.4404317545544731E-2</v>
      </c>
      <c r="X41" s="8">
        <f>'OECD HP'!G40/'OECD HP'!G$3*X$4</f>
        <v>281.80272108843485</v>
      </c>
      <c r="Y41" s="8">
        <f>'OECD Rent'!G40/'OECD Rent'!G$3*Y$4</f>
        <v>223.5891444498439</v>
      </c>
      <c r="Z41" s="8">
        <f t="shared" si="4"/>
        <v>0.79342436292400997</v>
      </c>
      <c r="AA41" s="7">
        <f t="shared" si="6"/>
        <v>4.4312689374121049E-2</v>
      </c>
    </row>
    <row r="42" spans="1:27">
      <c r="A42" s="5">
        <f>RentPrice!A41</f>
        <v>33054</v>
      </c>
      <c r="B42" s="6">
        <f>(RentPrice!B41 - RentPrice!B40)*B$4</f>
        <v>5.7465496485873741E-5</v>
      </c>
      <c r="C42" s="6">
        <f>(RentPrice!C41 - RentPrice!C40)*C$4</f>
        <v>3.0200009536249833E-3</v>
      </c>
      <c r="D42" s="6">
        <f>(RentPrice!D41 - RentPrice!D40)*D$4</f>
        <v>-4.9086310406610981E-4</v>
      </c>
      <c r="E42" s="6">
        <f>(RentPrice!E41 - RentPrice!E40)*E$4</f>
        <v>-7.5376410048238926E-5</v>
      </c>
      <c r="F42" s="6">
        <f>(RentPrice!F41 - RentPrice!F40)*F$4</f>
        <v>-3.9985394347585694E-4</v>
      </c>
      <c r="G42" s="6">
        <f>(RentPrice!G41 - RentPrice!G40)*G$4</f>
        <v>2.2396511228767457E-3</v>
      </c>
      <c r="H42" s="6">
        <f>(RentPrice!H41 - RentPrice!H40)*H$4</f>
        <v>2.0500714511823368E-3</v>
      </c>
      <c r="I42" s="6">
        <f>(RentPrice!I41 - RentPrice!I40)*I$4</f>
        <v>1.2823381628199288E-3</v>
      </c>
      <c r="J42" s="6">
        <f>(RentPrice!J41 - RentPrice!J40)*J$4</f>
        <v>5.396840011732862E-4</v>
      </c>
      <c r="K42" s="6">
        <f>(RentPrice!K41 - RentPrice!K40)*K$4</f>
        <v>-1.0111605632182879E-3</v>
      </c>
      <c r="M42" s="6">
        <f>LN('OECD HP'!B42/'OECD HP'!B41)</f>
        <v>-6.8246242707519908E-3</v>
      </c>
      <c r="N42" s="6">
        <f>LN('OECD HP'!C42/'OECD HP'!C41)</f>
        <v>2.8533604103111197E-2</v>
      </c>
      <c r="O42" s="6">
        <f>LN('OECD HP'!D42/'OECD HP'!D41)</f>
        <v>1.5221710381948509E-2</v>
      </c>
      <c r="P42" s="6">
        <f>LN('OECD HP'!E42/'OECD HP'!E41)</f>
        <v>2.3574124450167044E-2</v>
      </c>
      <c r="Q42" s="6">
        <f>LN('OECD HP'!F42/'OECD HP'!F41)</f>
        <v>1.4002838186015717E-2</v>
      </c>
      <c r="R42" s="6">
        <f>LN('OECD HP'!G42/'OECD HP'!G41)</f>
        <v>-2.7485129533478237E-3</v>
      </c>
      <c r="S42" s="6">
        <f>LN('OECD HP'!H42/'OECD HP'!H41)</f>
        <v>2.2051677867887709E-3</v>
      </c>
      <c r="T42" s="6">
        <f>LN('OECD HP'!I42/'OECD HP'!I41)</f>
        <v>1.5368934831337432E-2</v>
      </c>
      <c r="U42" s="6">
        <f>LN('OECD HP'!J42/'OECD HP'!J41)</f>
        <v>3.8999819913669233E-3</v>
      </c>
      <c r="V42" s="6">
        <f>LN('OECD HP'!K42/'OECD HP'!K41)</f>
        <v>3.3341655064595535E-2</v>
      </c>
      <c r="X42" s="8">
        <f>'OECD HP'!G41/'OECD HP'!G$3*X$4</f>
        <v>278.82653061224414</v>
      </c>
      <c r="Y42" s="8">
        <f>'OECD Rent'!G41/'OECD Rent'!G$3*Y$4</f>
        <v>232.38314425450537</v>
      </c>
      <c r="Z42" s="8">
        <f t="shared" si="4"/>
        <v>0.83343268570691997</v>
      </c>
      <c r="AA42" s="7">
        <f t="shared" si="6"/>
        <v>4.6547151110744658E-2</v>
      </c>
    </row>
    <row r="43" spans="1:27">
      <c r="A43" s="5">
        <f>RentPrice!A42</f>
        <v>33146</v>
      </c>
      <c r="B43" s="6">
        <f>(RentPrice!B42 - RentPrice!B41)*B$4</f>
        <v>1.1264860814912271E-3</v>
      </c>
      <c r="C43" s="6">
        <f>(RentPrice!C42 - RentPrice!C41)*C$4</f>
        <v>-1.0807955634813051E-3</v>
      </c>
      <c r="D43" s="6">
        <f>(RentPrice!D42 - RentPrice!D41)*D$4</f>
        <v>-1.8474727378670481E-4</v>
      </c>
      <c r="E43" s="6">
        <f>(RentPrice!E42 - RentPrice!E41)*E$4</f>
        <v>-4.4918774458369369E-5</v>
      </c>
      <c r="F43" s="6">
        <f>(RentPrice!F42 - RentPrice!F41)*F$4</f>
        <v>-2.8061195929871311E-4</v>
      </c>
      <c r="G43" s="6">
        <f>(RentPrice!G42 - RentPrice!G41)*G$4</f>
        <v>1.8475576182345351E-3</v>
      </c>
      <c r="H43" s="6">
        <f>(RentPrice!H42 - RentPrice!H41)*H$4</f>
        <v>2.5043123297618811E-4</v>
      </c>
      <c r="I43" s="6">
        <f>(RentPrice!I42 - RentPrice!I41)*I$4</f>
        <v>6.1122349916070511E-4</v>
      </c>
      <c r="J43" s="6">
        <f>(RentPrice!J42 - RentPrice!J41)*J$4</f>
        <v>8.663065450649867E-4</v>
      </c>
      <c r="K43" s="6">
        <f>(RentPrice!K42 - RentPrice!K41)*K$4</f>
        <v>-9.1342387520244991E-4</v>
      </c>
      <c r="M43" s="6">
        <f>LN('OECD HP'!B43/'OECD HP'!B42)</f>
        <v>-2.8439102529038236E-4</v>
      </c>
      <c r="N43" s="6">
        <f>LN('OECD HP'!C43/'OECD HP'!C42)</f>
        <v>-1.5439705491740797E-2</v>
      </c>
      <c r="O43" s="6">
        <f>LN('OECD HP'!D43/'OECD HP'!D42)</f>
        <v>8.9339069410571993E-3</v>
      </c>
      <c r="P43" s="6">
        <f>LN('OECD HP'!E43/'OECD HP'!E42)</f>
        <v>2.1486794236238255E-2</v>
      </c>
      <c r="Q43" s="6">
        <f>LN('OECD HP'!F43/'OECD HP'!F42)</f>
        <v>1.0271755445947208E-2</v>
      </c>
      <c r="R43" s="6">
        <f>LN('OECD HP'!G43/'OECD HP'!G42)</f>
        <v>-4.5977092486302121E-3</v>
      </c>
      <c r="S43" s="6">
        <f>LN('OECD HP'!H43/'OECD HP'!H42)</f>
        <v>-1.3049458851749907E-2</v>
      </c>
      <c r="T43" s="6">
        <f>LN('OECD HP'!I43/'OECD HP'!I42)</f>
        <v>-3.18527934231998E-4</v>
      </c>
      <c r="U43" s="6">
        <f>LN('OECD HP'!J43/'OECD HP'!J42)</f>
        <v>-1.2205196865248116E-3</v>
      </c>
      <c r="V43" s="6">
        <f>LN('OECD HP'!K43/'OECD HP'!K42)</f>
        <v>1.2573886920420123E-2</v>
      </c>
      <c r="X43" s="8">
        <f>'OECD HP'!G42/'OECD HP'!G$3*X$4</f>
        <v>278.06122448979551</v>
      </c>
      <c r="Y43" s="8">
        <f>'OECD Rent'!G42/'OECD Rent'!G$3*Y$4</f>
        <v>240.92247505730421</v>
      </c>
      <c r="Z43" s="8">
        <f t="shared" si="4"/>
        <v>0.86643679103177418</v>
      </c>
      <c r="AA43" s="7">
        <f t="shared" si="6"/>
        <v>4.8390427843439478E-2</v>
      </c>
    </row>
    <row r="44" spans="1:27">
      <c r="A44" s="5">
        <f>RentPrice!A43</f>
        <v>33238</v>
      </c>
      <c r="B44" s="6">
        <f>(RentPrice!B43 - RentPrice!B42)*B$4</f>
        <v>7.6698672455273247E-4</v>
      </c>
      <c r="C44" s="6">
        <f>(RentPrice!C43 - RentPrice!C42)*C$4</f>
        <v>1.3924441394960376E-3</v>
      </c>
      <c r="D44" s="6">
        <f>(RentPrice!D43 - RentPrice!D42)*D$4</f>
        <v>-4.7516184022037704E-5</v>
      </c>
      <c r="E44" s="6">
        <f>(RentPrice!E43 - RentPrice!E42)*E$4</f>
        <v>6.89671623553136E-6</v>
      </c>
      <c r="F44" s="6">
        <f>(RentPrice!F43 - RentPrice!F42)*F$4</f>
        <v>9.7051692666105113E-5</v>
      </c>
      <c r="G44" s="6">
        <f>(RentPrice!G43 - RentPrice!G42)*G$4</f>
        <v>1.4140876771373664E-3</v>
      </c>
      <c r="H44" s="6">
        <f>(RentPrice!H43 - RentPrice!H42)*H$4</f>
        <v>2.1355873235944927E-4</v>
      </c>
      <c r="I44" s="6">
        <f>(RentPrice!I43 - RentPrice!I42)*I$4</f>
        <v>7.3631418572817921E-4</v>
      </c>
      <c r="J44" s="6">
        <f>(RentPrice!J43 - RentPrice!J42)*J$4</f>
        <v>4.6927051709769559E-4</v>
      </c>
      <c r="K44" s="6">
        <f>(RentPrice!K43 - RentPrice!K42)*K$4</f>
        <v>-1.6406458588008799E-4</v>
      </c>
      <c r="M44" s="6">
        <f>LN('OECD HP'!B44/'OECD HP'!B43)</f>
        <v>1.526910758614106E-3</v>
      </c>
      <c r="N44" s="6">
        <f>LN('OECD HP'!C44/'OECD HP'!C43)</f>
        <v>3.248704872448565E-2</v>
      </c>
      <c r="O44" s="6">
        <f>LN('OECD HP'!D44/'OECD HP'!D43)</f>
        <v>8.1169132701465318E-3</v>
      </c>
      <c r="P44" s="6">
        <f>LN('OECD HP'!E44/'OECD HP'!E43)</f>
        <v>5.8661544870559433E-2</v>
      </c>
      <c r="Q44" s="6">
        <f>LN('OECD HP'!F44/'OECD HP'!F43)</f>
        <v>9.330355746107544E-3</v>
      </c>
      <c r="R44" s="6">
        <f>LN('OECD HP'!G44/'OECD HP'!G43)</f>
        <v>-3.3851394073645845E-3</v>
      </c>
      <c r="S44" s="6">
        <f>LN('OECD HP'!H44/'OECD HP'!H43)</f>
        <v>1.9068283823793001E-2</v>
      </c>
      <c r="T44" s="6">
        <f>LN('OECD HP'!I44/'OECD HP'!I43)</f>
        <v>6.0703453423889685E-2</v>
      </c>
      <c r="U44" s="6">
        <f>LN('OECD HP'!J44/'OECD HP'!J43)</f>
        <v>8.3504739858118824E-3</v>
      </c>
      <c r="V44" s="6">
        <f>LN('OECD HP'!K44/'OECD HP'!K43)</f>
        <v>1.2577938906972438E-2</v>
      </c>
      <c r="X44" s="8">
        <f>'OECD HP'!G43/'OECD HP'!G$3*X$4</f>
        <v>276.78571428571365</v>
      </c>
      <c r="Y44" s="8">
        <f>'OECD Rent'!G43/'OECD Rent'!G$3*Y$4</f>
        <v>246.80914194937631</v>
      </c>
      <c r="Z44" s="8">
        <f t="shared" si="4"/>
        <v>0.89169754510742616</v>
      </c>
      <c r="AA44" s="7">
        <f t="shared" si="6"/>
        <v>4.9801239007071008E-2</v>
      </c>
    </row>
    <row r="45" spans="1:27">
      <c r="A45" s="5">
        <f>RentPrice!A44</f>
        <v>33328</v>
      </c>
      <c r="B45" s="6">
        <f>(RentPrice!B44 - RentPrice!B43)*B$4</f>
        <v>3.2887417886413482E-4</v>
      </c>
      <c r="C45" s="6">
        <f>(RentPrice!C44 - RentPrice!C43)*C$4</f>
        <v>-1.3147779690243137E-3</v>
      </c>
      <c r="D45" s="6">
        <f>(RentPrice!D44 - RentPrice!D43)*D$4</f>
        <v>-5.2096618932807659E-5</v>
      </c>
      <c r="E45" s="6">
        <f>(RentPrice!E44 - RentPrice!E43)*E$4</f>
        <v>-1.413821596567688E-3</v>
      </c>
      <c r="F45" s="6">
        <f>(RentPrice!F44 - RentPrice!F43)*F$4</f>
        <v>2.2979378118467681E-4</v>
      </c>
      <c r="G45" s="6">
        <f>(RentPrice!G44 - RentPrice!G43)*G$4</f>
        <v>1.3482523110902268E-3</v>
      </c>
      <c r="H45" s="6">
        <f>(RentPrice!H44 - RentPrice!H43)*H$4</f>
        <v>8.8804099121259769E-5</v>
      </c>
      <c r="I45" s="6">
        <f>(RentPrice!I44 - RentPrice!I43)*I$4</f>
        <v>2.5128689505729217E-3</v>
      </c>
      <c r="J45" s="6">
        <f>(RentPrice!J44 - RentPrice!J43)*J$4</f>
        <v>2.2945540462954798E-4</v>
      </c>
      <c r="K45" s="6">
        <f>(RentPrice!K44 - RentPrice!K43)*K$4</f>
        <v>-2.0126702386284506E-4</v>
      </c>
      <c r="M45" s="6">
        <f>LN('OECD HP'!B45/'OECD HP'!B44)</f>
        <v>1.2365022408911847E-2</v>
      </c>
      <c r="N45" s="6">
        <f>LN('OECD HP'!C45/'OECD HP'!C44)</f>
        <v>5.3147464947409039E-2</v>
      </c>
      <c r="O45" s="6">
        <f>LN('OECD HP'!D45/'OECD HP'!D44)</f>
        <v>8.4717435643872439E-3</v>
      </c>
      <c r="P45" s="6">
        <f>LN('OECD HP'!E45/'OECD HP'!E44)</f>
        <v>2.3111533248995737E-2</v>
      </c>
      <c r="Q45" s="6">
        <f>LN('OECD HP'!F45/'OECD HP'!F44)</f>
        <v>8.2971779592427523E-3</v>
      </c>
      <c r="R45" s="6">
        <f>LN('OECD HP'!G45/'OECD HP'!G44)</f>
        <v>-4.9443858454648595E-3</v>
      </c>
      <c r="S45" s="6">
        <f>LN('OECD HP'!H45/'OECD HP'!H44)</f>
        <v>-1.2094080560538565E-2</v>
      </c>
      <c r="T45" s="6">
        <f>LN('OECD HP'!I45/'OECD HP'!I44)</f>
        <v>-1.0144949192270703E-2</v>
      </c>
      <c r="U45" s="6">
        <f>LN('OECD HP'!J45/'OECD HP'!J44)</f>
        <v>9.9995009525468841E-5</v>
      </c>
      <c r="V45" s="6">
        <f>LN('OECD HP'!K45/'OECD HP'!K44)</f>
        <v>-1.4258359687706085E-3</v>
      </c>
      <c r="X45" s="8">
        <f>'OECD HP'!G44/'OECD HP'!G$3*X$4</f>
        <v>275.85034013605423</v>
      </c>
      <c r="Y45" s="8">
        <f>'OECD Rent'!G44/'OECD Rent'!G$3*Y$4</f>
        <v>252.61884235694313</v>
      </c>
      <c r="Z45" s="8">
        <f t="shared" si="4"/>
        <v>0.9157822398636416</v>
      </c>
      <c r="AA45" s="7">
        <f t="shared" si="6"/>
        <v>5.1146367348567263E-2</v>
      </c>
    </row>
    <row r="46" spans="1:27">
      <c r="A46" s="5">
        <f>RentPrice!A45</f>
        <v>33419</v>
      </c>
      <c r="B46" s="6">
        <f>(RentPrice!B45 - RentPrice!B44)*B$4</f>
        <v>-2.9718325143447612E-4</v>
      </c>
      <c r="C46" s="6">
        <f>(RentPrice!C45 - RentPrice!C44)*C$4</f>
        <v>-2.4569683744228438E-3</v>
      </c>
      <c r="D46" s="6">
        <f>(RentPrice!D45 - RentPrice!D44)*D$4</f>
        <v>2.8710454888238583E-4</v>
      </c>
      <c r="E46" s="6">
        <f>(RentPrice!E45 - RentPrice!E44)*E$4</f>
        <v>-1.6219330205845833E-4</v>
      </c>
      <c r="F46" s="6">
        <f>(RentPrice!F45 - RentPrice!F44)*F$4</f>
        <v>1.8456930403690087E-4</v>
      </c>
      <c r="G46" s="6">
        <f>(RentPrice!G45 - RentPrice!G44)*G$4</f>
        <v>2.6171747964955157E-3</v>
      </c>
      <c r="H46" s="6">
        <f>(RentPrice!H45 - RentPrice!H44)*H$4</f>
        <v>1.8597035190355336E-3</v>
      </c>
      <c r="I46" s="6">
        <f>(RentPrice!I45 - RentPrice!I44)*I$4</f>
        <v>4.4879521284997333E-3</v>
      </c>
      <c r="J46" s="6">
        <f>(RentPrice!J45 - RentPrice!J44)*J$4</f>
        <v>3.9284181476460003E-4</v>
      </c>
      <c r="K46" s="6">
        <f>(RentPrice!K45 - RentPrice!K44)*K$4</f>
        <v>1.6692676377930618E-4</v>
      </c>
      <c r="M46" s="6">
        <f>LN('OECD HP'!B46/'OECD HP'!B45)</f>
        <v>3.2452531243010271E-2</v>
      </c>
      <c r="N46" s="6">
        <f>LN('OECD HP'!C46/'OECD HP'!C45)</f>
        <v>-3.9393359958263069E-2</v>
      </c>
      <c r="O46" s="6">
        <f>LN('OECD HP'!D46/'OECD HP'!D45)</f>
        <v>1.2297935415084268E-2</v>
      </c>
      <c r="P46" s="6">
        <f>LN('OECD HP'!E46/'OECD HP'!E45)</f>
        <v>3.2071027855829319E-2</v>
      </c>
      <c r="Q46" s="6">
        <f>LN('OECD HP'!F46/'OECD HP'!F45)</f>
        <v>7.6714417308480494E-4</v>
      </c>
      <c r="R46" s="6">
        <f>LN('OECD HP'!G46/'OECD HP'!G45)</f>
        <v>-1.5501475744008951E-3</v>
      </c>
      <c r="S46" s="6">
        <f>LN('OECD HP'!H46/'OECD HP'!H45)</f>
        <v>2.6485425654911833E-2</v>
      </c>
      <c r="T46" s="6">
        <f>LN('OECD HP'!I46/'OECD HP'!I45)</f>
        <v>9.208760488545331E-4</v>
      </c>
      <c r="U46" s="6">
        <f>LN('OECD HP'!J46/'OECD HP'!J45)</f>
        <v>1.7982022621492661E-3</v>
      </c>
      <c r="V46" s="6">
        <f>LN('OECD HP'!K46/'OECD HP'!K45)</f>
        <v>-2.1274089001825603E-3</v>
      </c>
      <c r="X46" s="8">
        <f>'OECD HP'!G45/'OECD HP'!G$3*X$4</f>
        <v>274.48979591836695</v>
      </c>
      <c r="Y46" s="8">
        <f>'OECD Rent'!G45/'OECD Rent'!G$3*Y$4</f>
        <v>264.20590118114012</v>
      </c>
      <c r="Z46" s="8">
        <f t="shared" si="4"/>
        <v>0.96253450987924793</v>
      </c>
      <c r="AA46" s="7">
        <f t="shared" si="6"/>
        <v>5.3757478017140238E-2</v>
      </c>
    </row>
    <row r="47" spans="1:27">
      <c r="A47" s="5">
        <f>RentPrice!A46</f>
        <v>33511</v>
      </c>
      <c r="B47" s="6">
        <f>(RentPrice!B46 - RentPrice!B45)*B$4</f>
        <v>-1.8336657387889293E-3</v>
      </c>
      <c r="C47" s="6">
        <f>(RentPrice!C46 - RentPrice!C45)*C$4</f>
        <v>2.5204446776309576E-3</v>
      </c>
      <c r="D47" s="6">
        <f>(RentPrice!D46 - RentPrice!D45)*D$4</f>
        <v>4.8980019633706745E-5</v>
      </c>
      <c r="E47" s="6">
        <f>(RentPrice!E46 - RentPrice!E45)*E$4</f>
        <v>-5.0371855084246995E-4</v>
      </c>
      <c r="F47" s="6">
        <f>(RentPrice!F46 - RentPrice!F45)*F$4</f>
        <v>6.2564730928527687E-4</v>
      </c>
      <c r="G47" s="6">
        <f>(RentPrice!G46 - RentPrice!G45)*G$4</f>
        <v>1.0763264637450314E-3</v>
      </c>
      <c r="H47" s="6">
        <f>(RentPrice!H46 - RentPrice!H45)*H$4</f>
        <v>-1.7151436766469396E-4</v>
      </c>
      <c r="I47" s="6">
        <f>(RentPrice!I46 - RentPrice!I45)*I$4</f>
        <v>1.3727514791483375E-3</v>
      </c>
      <c r="J47" s="6">
        <f>(RentPrice!J46 - RentPrice!J45)*J$4</f>
        <v>3.8015777718114317E-4</v>
      </c>
      <c r="K47" s="6">
        <f>(RentPrice!K46 - RentPrice!K45)*K$4</f>
        <v>3.5263717724973566E-4</v>
      </c>
      <c r="M47" s="6">
        <f>LN('OECD HP'!B47/'OECD HP'!B46)</f>
        <v>-3.2254233000121794E-3</v>
      </c>
      <c r="N47" s="6">
        <f>LN('OECD HP'!C47/'OECD HP'!C46)</f>
        <v>-3.8475504564440084E-3</v>
      </c>
      <c r="O47" s="6">
        <f>LN('OECD HP'!D47/'OECD HP'!D46)</f>
        <v>1.4521586207136993E-2</v>
      </c>
      <c r="P47" s="6">
        <f>LN('OECD HP'!E47/'OECD HP'!E46)</f>
        <v>1.9213293872454722E-2</v>
      </c>
      <c r="Q47" s="6">
        <f>LN('OECD HP'!F47/'OECD HP'!F46)</f>
        <v>-7.0228181111469225E-3</v>
      </c>
      <c r="R47" s="6">
        <f>LN('OECD HP'!G47/'OECD HP'!G46)</f>
        <v>4.0253963629426886E-3</v>
      </c>
      <c r="S47" s="6">
        <f>LN('OECD HP'!H47/'OECD HP'!H46)</f>
        <v>1.883471975849026E-2</v>
      </c>
      <c r="T47" s="6">
        <f>LN('OECD HP'!I47/'OECD HP'!I46)</f>
        <v>4.6324405790850202E-3</v>
      </c>
      <c r="U47" s="6">
        <f>LN('OECD HP'!J47/'OECD HP'!J46)</f>
        <v>8.9428257929125149E-3</v>
      </c>
      <c r="V47" s="6">
        <f>LN('OECD HP'!K47/'OECD HP'!K46)</f>
        <v>-1.0694593660383184E-2</v>
      </c>
      <c r="X47" s="8">
        <f>'OECD HP'!G46/'OECD HP'!G$3*X$4</f>
        <v>274.06462585033995</v>
      </c>
      <c r="Y47" s="8">
        <f>'OECD Rent'!G46/'OECD Rent'!G$3*Y$4</f>
        <v>269.06613079149588</v>
      </c>
      <c r="Z47" s="8">
        <f t="shared" si="4"/>
        <v>0.98176161902202719</v>
      </c>
      <c r="AA47" s="7">
        <f t="shared" si="6"/>
        <v>5.4831310577393877E-2</v>
      </c>
    </row>
    <row r="48" spans="1:27">
      <c r="A48" s="5">
        <f>RentPrice!A47</f>
        <v>33603</v>
      </c>
      <c r="B48" s="6">
        <f>(RentPrice!B47 - RentPrice!B46)*B$4</f>
        <v>3.1703730775327625E-4</v>
      </c>
      <c r="C48" s="6">
        <f>(RentPrice!C47 - RentPrice!C46)*C$4</f>
        <v>6.1898660614216703E-4</v>
      </c>
      <c r="D48" s="6">
        <f>(RentPrice!D47 - RentPrice!D46)*D$4</f>
        <v>2.5546918819779863E-3</v>
      </c>
      <c r="E48" s="6">
        <f>(RentPrice!E47 - RentPrice!E46)*E$4</f>
        <v>5.1958596154993189E-5</v>
      </c>
      <c r="F48" s="6">
        <f>(RentPrice!F47 - RentPrice!F46)*F$4</f>
        <v>1.0481253418706505E-3</v>
      </c>
      <c r="G48" s="6">
        <f>(RentPrice!G47 - RentPrice!G46)*G$4</f>
        <v>8.4448925583444307E-4</v>
      </c>
      <c r="H48" s="6">
        <f>(RentPrice!H47 - RentPrice!H46)*H$4</f>
        <v>-2.2915695463149141E-3</v>
      </c>
      <c r="I48" s="6">
        <f>(RentPrice!I47 - RentPrice!I46)*I$4</f>
        <v>8.2411991595132239E-4</v>
      </c>
      <c r="J48" s="6">
        <f>(RentPrice!J47 - RentPrice!J46)*J$4</f>
        <v>8.5476967150451854E-6</v>
      </c>
      <c r="K48" s="6">
        <f>(RentPrice!K47 - RentPrice!K46)*K$4</f>
        <v>5.3736761851058701E-4</v>
      </c>
      <c r="M48" s="6">
        <f>LN('OECD HP'!B48/'OECD HP'!B47)</f>
        <v>-5.4114113255919844E-3</v>
      </c>
      <c r="N48" s="6">
        <f>LN('OECD HP'!C48/'OECD HP'!C47)</f>
        <v>9.7901246650110105E-3</v>
      </c>
      <c r="O48" s="6">
        <f>LN('OECD HP'!D48/'OECD HP'!D47)</f>
        <v>1.4356325020133552E-2</v>
      </c>
      <c r="P48" s="6">
        <f>LN('OECD HP'!E48/'OECD HP'!E47)</f>
        <v>-3.91091818753697E-2</v>
      </c>
      <c r="Q48" s="6">
        <f>LN('OECD HP'!F48/'OECD HP'!F47)</f>
        <v>-7.5285106788790766E-3</v>
      </c>
      <c r="R48" s="6">
        <f>LN('OECD HP'!G48/'OECD HP'!G47)</f>
        <v>-8.6903091919763014E-3</v>
      </c>
      <c r="S48" s="6">
        <f>LN('OECD HP'!H48/'OECD HP'!H47)</f>
        <v>-3.3479880081265273E-3</v>
      </c>
      <c r="T48" s="6">
        <f>LN('OECD HP'!I48/'OECD HP'!I47)</f>
        <v>-4.9322262923603727E-2</v>
      </c>
      <c r="U48" s="6">
        <f>LN('OECD HP'!J48/'OECD HP'!J47)</f>
        <v>1.1702941236248612E-2</v>
      </c>
      <c r="V48" s="6">
        <f>LN('OECD HP'!K48/'OECD HP'!K47)</f>
        <v>-1.0649148216620906E-2</v>
      </c>
      <c r="X48" s="8">
        <f>'OECD HP'!G47/'OECD HP'!G$3*X$4</f>
        <v>275.17006802721022</v>
      </c>
      <c r="Y48" s="8">
        <f>'OECD Rent'!G47/'OECD Rent'!G$3*Y$4</f>
        <v>274.30253153873133</v>
      </c>
      <c r="Z48" s="8">
        <f t="shared" si="4"/>
        <v>0.99684727159934738</v>
      </c>
      <c r="AA48" s="7">
        <f t="shared" si="6"/>
        <v>5.5673843108410601E-2</v>
      </c>
    </row>
    <row r="49" spans="1:27">
      <c r="A49" s="5">
        <f>RentPrice!A48</f>
        <v>33694</v>
      </c>
      <c r="B49" s="6">
        <f>(RentPrice!B48 - RentPrice!B47)*B$4</f>
        <v>5.2052573409740004E-4</v>
      </c>
      <c r="C49" s="6">
        <f>(RentPrice!C48 - RentPrice!C47)*C$4</f>
        <v>-1.5930128416152592E-4</v>
      </c>
      <c r="D49" s="6">
        <f>(RentPrice!D48 - RentPrice!D47)*D$4</f>
        <v>-2.5786782062148304E-4</v>
      </c>
      <c r="E49" s="6">
        <f>(RentPrice!E48 - RentPrice!E47)*E$4</f>
        <v>2.3350548704256717E-3</v>
      </c>
      <c r="F49" s="6">
        <f>(RentPrice!F48 - RentPrice!F47)*F$4</f>
        <v>9.217708894901104E-4</v>
      </c>
      <c r="G49" s="6">
        <f>(RentPrice!G48 - RentPrice!G47)*G$4</f>
        <v>1.7916577226405122E-3</v>
      </c>
      <c r="H49" s="6">
        <f>(RentPrice!H48 - RentPrice!H47)*H$4</f>
        <v>2.4407804659062607E-3</v>
      </c>
      <c r="I49" s="6">
        <f>(RentPrice!I48 - RentPrice!I47)*I$4</f>
        <v>3.694143562098082E-3</v>
      </c>
      <c r="J49" s="6">
        <f>(RentPrice!J48 - RentPrice!J47)*J$4</f>
        <v>-1.0217348576720913E-4</v>
      </c>
      <c r="K49" s="6">
        <f>(RentPrice!K48 - RentPrice!K47)*K$4</f>
        <v>5.1103649171890342E-4</v>
      </c>
      <c r="M49" s="6">
        <f>LN('OECD HP'!B49/'OECD HP'!B48)</f>
        <v>2.1568164496226982E-3</v>
      </c>
      <c r="N49" s="6">
        <f>LN('OECD HP'!C49/'OECD HP'!C48)</f>
        <v>1.7363535920805976E-2</v>
      </c>
      <c r="O49" s="6">
        <f>LN('OECD HP'!D49/'OECD HP'!D48)</f>
        <v>1.3250505971405122E-2</v>
      </c>
      <c r="P49" s="6">
        <f>LN('OECD HP'!E49/'OECD HP'!E48)</f>
        <v>1.0809690287967829E-3</v>
      </c>
      <c r="Q49" s="6">
        <f>LN('OECD HP'!F49/'OECD HP'!F48)</f>
        <v>-8.5403647422040256E-3</v>
      </c>
      <c r="R49" s="6">
        <f>LN('OECD HP'!G49/'OECD HP'!G48)</f>
        <v>-2.5573611528564053E-2</v>
      </c>
      <c r="S49" s="6">
        <f>LN('OECD HP'!H49/'OECD HP'!H48)</f>
        <v>-3.6306997017195998E-3</v>
      </c>
      <c r="T49" s="6">
        <f>LN('OECD HP'!I49/'OECD HP'!I48)</f>
        <v>-2.9307747908789053E-2</v>
      </c>
      <c r="U49" s="6">
        <f>LN('OECD HP'!J49/'OECD HP'!J48)</f>
        <v>-1.0760577366323036E-3</v>
      </c>
      <c r="V49" s="6">
        <f>LN('OECD HP'!K49/'OECD HP'!K48)</f>
        <v>-1.243268888574936E-2</v>
      </c>
      <c r="X49" s="8">
        <f>'OECD HP'!G48/'OECD HP'!G$3*X$4</f>
        <v>272.7891156462581</v>
      </c>
      <c r="Y49" s="8">
        <f>'OECD Rent'!G48/'OECD Rent'!G$3*Y$4</f>
        <v>280.65984579090275</v>
      </c>
      <c r="Z49" s="8">
        <f t="shared" si="4"/>
        <v>1.0288528012783733</v>
      </c>
      <c r="AA49" s="7">
        <f t="shared" si="6"/>
        <v>5.7461349468429845E-2</v>
      </c>
    </row>
    <row r="50" spans="1:27">
      <c r="A50" s="5">
        <f>RentPrice!A49</f>
        <v>33785</v>
      </c>
      <c r="B50" s="6">
        <f>(RentPrice!B49 - RentPrice!B48)*B$4</f>
        <v>-4.7173992066339469E-5</v>
      </c>
      <c r="C50" s="6">
        <f>(RentPrice!C49 - RentPrice!C48)*C$4</f>
        <v>-6.1392008583096582E-4</v>
      </c>
      <c r="D50" s="6">
        <f>(RentPrice!D49 - RentPrice!D48)*D$4</f>
        <v>1.4970179962473938E-4</v>
      </c>
      <c r="E50" s="6">
        <f>(RentPrice!E49 - RentPrice!E48)*E$4</f>
        <v>8.4495623741705781E-4</v>
      </c>
      <c r="F50" s="6">
        <f>(RentPrice!F49 - RentPrice!F48)*F$4</f>
        <v>1.2681031851254083E-3</v>
      </c>
      <c r="G50" s="6">
        <f>(RentPrice!G49 - RentPrice!G48)*G$4</f>
        <v>2.6983251546985718E-3</v>
      </c>
      <c r="H50" s="6">
        <f>(RentPrice!H49 - RentPrice!H48)*H$4</f>
        <v>2.2710707648371364E-3</v>
      </c>
      <c r="I50" s="6">
        <f>(RentPrice!I49 - RentPrice!I48)*I$4</f>
        <v>2.1696920348052754E-3</v>
      </c>
      <c r="J50" s="6">
        <f>(RentPrice!J49 - RentPrice!J48)*J$4</f>
        <v>4.1886434508387594E-4</v>
      </c>
      <c r="K50" s="6">
        <f>(RentPrice!K49 - RentPrice!K48)*K$4</f>
        <v>8.606426769817942E-4</v>
      </c>
      <c r="M50" s="6">
        <f>LN('OECD HP'!B50/'OECD HP'!B49)</f>
        <v>6.9270947772191141E-4</v>
      </c>
      <c r="N50" s="6">
        <f>LN('OECD HP'!C50/'OECD HP'!C49)</f>
        <v>2.0677409562937857E-2</v>
      </c>
      <c r="O50" s="6">
        <f>LN('OECD HP'!D50/'OECD HP'!D49)</f>
        <v>1.2650976629892381E-2</v>
      </c>
      <c r="P50" s="6">
        <f>LN('OECD HP'!E50/'OECD HP'!E49)</f>
        <v>-9.7124287579595688E-3</v>
      </c>
      <c r="Q50" s="6">
        <f>LN('OECD HP'!F50/'OECD HP'!F49)</f>
        <v>-5.3444657484656008E-3</v>
      </c>
      <c r="R50" s="6">
        <f>LN('OECD HP'!G50/'OECD HP'!G49)</f>
        <v>-1.5794043059015699E-2</v>
      </c>
      <c r="S50" s="6">
        <f>LN('OECD HP'!H50/'OECD HP'!H49)</f>
        <v>-3.2470079409361923E-3</v>
      </c>
      <c r="T50" s="6">
        <f>LN('OECD HP'!I50/'OECD HP'!I49)</f>
        <v>-3.2121844083156728E-2</v>
      </c>
      <c r="U50" s="6">
        <f>LN('OECD HP'!J50/'OECD HP'!J49)</f>
        <v>8.673250368801769E-3</v>
      </c>
      <c r="V50" s="6">
        <f>LN('OECD HP'!K50/'OECD HP'!K49)</f>
        <v>-1.3564412218382995E-2</v>
      </c>
      <c r="X50" s="8">
        <f>'OECD HP'!G49/'OECD HP'!G$3*X$4</f>
        <v>265.9013605442172</v>
      </c>
      <c r="Y50" s="8">
        <f>'OECD Rent'!G49/'OECD Rent'!G$3*Y$4</f>
        <v>286.39031333578185</v>
      </c>
      <c r="Z50" s="8">
        <f t="shared" si="4"/>
        <v>1.0770547121294534</v>
      </c>
      <c r="AA50" s="7">
        <f t="shared" si="6"/>
        <v>6.0153422465673512E-2</v>
      </c>
    </row>
    <row r="51" spans="1:27">
      <c r="A51" s="5">
        <f>RentPrice!A50</f>
        <v>33877</v>
      </c>
      <c r="B51" s="6">
        <f>(RentPrice!B50 - RentPrice!B49)*B$4</f>
        <v>2.7101053290634333E-5</v>
      </c>
      <c r="C51" s="6">
        <f>(RentPrice!C50 - RentPrice!C49)*C$4</f>
        <v>-8.2085974336844011E-4</v>
      </c>
      <c r="D51" s="6">
        <f>(RentPrice!D50 - RentPrice!D49)*D$4</f>
        <v>8.2207851617548651E-5</v>
      </c>
      <c r="E51" s="6">
        <f>(RentPrice!E50 - RentPrice!E49)*E$4</f>
        <v>1.3721107583159406E-3</v>
      </c>
      <c r="F51" s="6">
        <f>(RentPrice!F50 - RentPrice!F49)*F$4</f>
        <v>1.09231446651963E-3</v>
      </c>
      <c r="G51" s="6">
        <f>(RentPrice!G50 - RentPrice!G49)*G$4</f>
        <v>2.0073090624525692E-3</v>
      </c>
      <c r="H51" s="6">
        <f>(RentPrice!H50 - RentPrice!H49)*H$4</f>
        <v>4.686682714104167E-4</v>
      </c>
      <c r="I51" s="6">
        <f>(RentPrice!I50 - RentPrice!I49)*I$4</f>
        <v>3.2396476275930921E-3</v>
      </c>
      <c r="J51" s="6">
        <f>(RentPrice!J50 - RentPrice!J49)*J$4</f>
        <v>-7.2973557090125069E-5</v>
      </c>
      <c r="K51" s="6">
        <f>(RentPrice!K50 - RentPrice!K49)*K$4</f>
        <v>7.2603972323037971E-4</v>
      </c>
      <c r="M51" s="6">
        <f>LN('OECD HP'!B51/'OECD HP'!B50)</f>
        <v>7.6086289098918538E-3</v>
      </c>
      <c r="N51" s="6">
        <f>LN('OECD HP'!C51/'OECD HP'!C50)</f>
        <v>8.4653873047630234E-3</v>
      </c>
      <c r="O51" s="6">
        <f>LN('OECD HP'!D51/'OECD HP'!D50)</f>
        <v>1.1972187061054435E-2</v>
      </c>
      <c r="P51" s="6">
        <f>LN('OECD HP'!E51/'OECD HP'!E50)</f>
        <v>2.3614815632221268E-3</v>
      </c>
      <c r="Q51" s="6">
        <f>LN('OECD HP'!F51/'OECD HP'!F50)</f>
        <v>-1.1098910694113436E-3</v>
      </c>
      <c r="R51" s="6">
        <f>LN('OECD HP'!G51/'OECD HP'!G50)</f>
        <v>-2.4335301514800366E-2</v>
      </c>
      <c r="S51" s="6">
        <f>LN('OECD HP'!H51/'OECD HP'!H50)</f>
        <v>9.0126587118233986E-3</v>
      </c>
      <c r="T51" s="6">
        <f>LN('OECD HP'!I51/'OECD HP'!I50)</f>
        <v>-5.6360481701945221E-2</v>
      </c>
      <c r="U51" s="6">
        <f>LN('OECD HP'!J51/'OECD HP'!J50)</f>
        <v>7.8287741605664075E-3</v>
      </c>
      <c r="V51" s="6">
        <f>LN('OECD HP'!K51/'OECD HP'!K50)</f>
        <v>-1.2347005288952531E-2</v>
      </c>
      <c r="X51" s="8">
        <f>'OECD HP'!G50/'OECD HP'!G$3*X$4</f>
        <v>261.73469387755085</v>
      </c>
      <c r="Y51" s="8">
        <f>'OECD Rent'!G50/'OECD Rent'!G$3*Y$4</f>
        <v>291.28782816299776</v>
      </c>
      <c r="Z51" s="8">
        <f t="shared" si="4"/>
        <v>1.1129125598430332</v>
      </c>
      <c r="AA51" s="7">
        <f t="shared" si="6"/>
        <v>6.2156080490315721E-2</v>
      </c>
    </row>
    <row r="52" spans="1:27">
      <c r="A52" s="5">
        <f>RentPrice!A51</f>
        <v>33969</v>
      </c>
      <c r="B52" s="6">
        <f>(RentPrice!B51 - RentPrice!B50)*B$4</f>
        <v>-4.5957907066038537E-4</v>
      </c>
      <c r="C52" s="6">
        <f>(RentPrice!C51 - RentPrice!C50)*C$4</f>
        <v>-1.4784822725235361E-4</v>
      </c>
      <c r="D52" s="6">
        <f>(RentPrice!D51 - RentPrice!D50)*D$4</f>
        <v>1.5409802814348188E-4</v>
      </c>
      <c r="E52" s="6">
        <f>(RentPrice!E51 - RentPrice!E50)*E$4</f>
        <v>8.3608754999741437E-4</v>
      </c>
      <c r="F52" s="6">
        <f>(RentPrice!F51 - RentPrice!F50)*F$4</f>
        <v>7.3135948607932035E-4</v>
      </c>
      <c r="G52" s="6">
        <f>(RentPrice!G51 - RentPrice!G50)*G$4</f>
        <v>2.9308827718526145E-3</v>
      </c>
      <c r="H52" s="6">
        <f>(RentPrice!H51 - RentPrice!H50)*H$4</f>
        <v>9.734389254210862E-3</v>
      </c>
      <c r="I52" s="6">
        <f>(RentPrice!I51 - RentPrice!I50)*I$4</f>
        <v>5.0900771499243309E-3</v>
      </c>
      <c r="J52" s="6">
        <f>(RentPrice!J51 - RentPrice!J50)*J$4</f>
        <v>-3.6075073567543593E-5</v>
      </c>
      <c r="K52" s="6">
        <f>(RentPrice!K51 - RentPrice!K50)*K$4</f>
        <v>6.7248173074538635E-4</v>
      </c>
      <c r="M52" s="6">
        <f>LN('OECD HP'!B52/'OECD HP'!B51)</f>
        <v>1.3023996918134743E-2</v>
      </c>
      <c r="N52" s="6">
        <f>LN('OECD HP'!C52/'OECD HP'!C51)</f>
        <v>3.3233862921605188E-4</v>
      </c>
      <c r="O52" s="6">
        <f>LN('OECD HP'!D52/'OECD HP'!D51)</f>
        <v>1.1535941692121009E-2</v>
      </c>
      <c r="P52" s="6">
        <f>LN('OECD HP'!E52/'OECD HP'!E51)</f>
        <v>-1.5403475009772995E-2</v>
      </c>
      <c r="Q52" s="6">
        <f>LN('OECD HP'!F52/'OECD HP'!F51)</f>
        <v>-8.1693105444826406E-4</v>
      </c>
      <c r="R52" s="6">
        <f>LN('OECD HP'!G52/'OECD HP'!G51)</f>
        <v>1.026669060957486E-2</v>
      </c>
      <c r="S52" s="6">
        <f>LN('OECD HP'!H52/'OECD HP'!H51)</f>
        <v>2.291854607085554E-3</v>
      </c>
      <c r="T52" s="6">
        <f>LN('OECD HP'!I52/'OECD HP'!I51)</f>
        <v>-4.34065348519896E-2</v>
      </c>
      <c r="U52" s="6">
        <f>LN('OECD HP'!J52/'OECD HP'!J51)</f>
        <v>3.8502266028488824E-4</v>
      </c>
      <c r="V52" s="6">
        <f>LN('OECD HP'!K52/'OECD HP'!K51)</f>
        <v>-1.2477185273225203E-2</v>
      </c>
      <c r="X52" s="8">
        <f>'OECD HP'!G51/'OECD HP'!G$3*X$4</f>
        <v>255.44217687074783</v>
      </c>
      <c r="Y52" s="8">
        <f>'OECD Rent'!G51/'OECD Rent'!G$3*Y$4</f>
        <v>297.65879798977534</v>
      </c>
      <c r="Z52" s="8">
        <f t="shared" si="4"/>
        <v>1.1652687963913997</v>
      </c>
      <c r="AA52" s="7">
        <f t="shared" si="6"/>
        <v>6.5080172256814672E-2</v>
      </c>
    </row>
    <row r="53" spans="1:27">
      <c r="A53" s="5">
        <f>RentPrice!A52</f>
        <v>34059</v>
      </c>
      <c r="B53" s="6">
        <f>(RentPrice!B52 - RentPrice!B51)*B$4</f>
        <v>-7.1439356128314021E-4</v>
      </c>
      <c r="C53" s="6">
        <f>(RentPrice!C52 - RentPrice!C51)*C$4</f>
        <v>2.7745590186703675E-4</v>
      </c>
      <c r="D53" s="6">
        <f>(RentPrice!D52 - RentPrice!D51)*D$4</f>
        <v>1.9827200139745896E-3</v>
      </c>
      <c r="E53" s="6">
        <f>(RentPrice!E52 - RentPrice!E51)*E$4</f>
        <v>1.680644280917606E-3</v>
      </c>
      <c r="F53" s="6">
        <f>(RentPrice!F52 - RentPrice!F51)*F$4</f>
        <v>6.509469515905749E-4</v>
      </c>
      <c r="G53" s="6">
        <f>(RentPrice!G52 - RentPrice!G51)*G$4</f>
        <v>2.3413241077546533E-4</v>
      </c>
      <c r="H53" s="6">
        <f>(RentPrice!H52 - RentPrice!H51)*H$4</f>
        <v>8.5354287572367044E-4</v>
      </c>
      <c r="I53" s="6">
        <f>(RentPrice!I52 - RentPrice!I51)*I$4</f>
        <v>5.1227934178554773E-3</v>
      </c>
      <c r="J53" s="6">
        <f>(RentPrice!J52 - RentPrice!J51)*J$4</f>
        <v>4.2274124043202701E-4</v>
      </c>
      <c r="K53" s="6">
        <f>(RentPrice!K52 - RentPrice!K51)*K$4</f>
        <v>6.8065910619182423E-4</v>
      </c>
      <c r="M53" s="6">
        <f>LN('OECD HP'!B53/'OECD HP'!B52)</f>
        <v>3.9452939368468595E-3</v>
      </c>
      <c r="N53" s="6">
        <f>LN('OECD HP'!C53/'OECD HP'!C52)</f>
        <v>3.6172274814913969E-3</v>
      </c>
      <c r="O53" s="6">
        <f>LN('OECD HP'!D53/'OECD HP'!D52)</f>
        <v>1.1325145551047033E-2</v>
      </c>
      <c r="P53" s="6">
        <f>LN('OECD HP'!E53/'OECD HP'!E52)</f>
        <v>9.0212462507440871E-3</v>
      </c>
      <c r="Q53" s="6">
        <f>LN('OECD HP'!F53/'OECD HP'!F52)</f>
        <v>-2.0181291257494152E-3</v>
      </c>
      <c r="R53" s="6">
        <f>LN('OECD HP'!G53/'OECD HP'!G52)</f>
        <v>5.9132892412795046E-3</v>
      </c>
      <c r="S53" s="6">
        <f>LN('OECD HP'!H53/'OECD HP'!H52)</f>
        <v>9.2032389431926601E-3</v>
      </c>
      <c r="T53" s="6">
        <f>LN('OECD HP'!I53/'OECD HP'!I52)</f>
        <v>-1.2746308168415373E-2</v>
      </c>
      <c r="U53" s="6">
        <f>LN('OECD HP'!J53/'OECD HP'!J52)</f>
        <v>1.0054185365605778E-2</v>
      </c>
      <c r="V53" s="6">
        <f>LN('OECD HP'!K53/'OECD HP'!K52)</f>
        <v>-8.1007335476574859E-3</v>
      </c>
      <c r="X53" s="8">
        <f>'OECD HP'!G52/'OECD HP'!G$3*X$4</f>
        <v>258.07823129251693</v>
      </c>
      <c r="Y53" s="8">
        <f>'OECD Rent'!G52/'OECD Rent'!G$3*Y$4</f>
        <v>301.8099111211946</v>
      </c>
      <c r="Z53" s="8">
        <f t="shared" si="4"/>
        <v>1.1694512536359964</v>
      </c>
      <c r="AA53" s="7">
        <f t="shared" si="6"/>
        <v>6.5313762170813958E-2</v>
      </c>
    </row>
    <row r="54" spans="1:27">
      <c r="A54" s="5">
        <f>RentPrice!A53</f>
        <v>34150</v>
      </c>
      <c r="B54" s="6">
        <f>(RentPrice!B53 - RentPrice!B52)*B$4</f>
        <v>-1.6627985821921241E-4</v>
      </c>
      <c r="C54" s="6">
        <f>(RentPrice!C53 - RentPrice!C52)*C$4</f>
        <v>4.0578355814726631E-5</v>
      </c>
      <c r="D54" s="6">
        <f>(RentPrice!D53 - RentPrice!D52)*D$4</f>
        <v>1.0535136776419667E-4</v>
      </c>
      <c r="E54" s="6">
        <f>(RentPrice!E53 - RentPrice!E52)*E$4</f>
        <v>1.0229451837308718E-3</v>
      </c>
      <c r="F54" s="6">
        <f>(RentPrice!F53 - RentPrice!F52)*F$4</f>
        <v>7.300068535710635E-4</v>
      </c>
      <c r="G54" s="6">
        <f>(RentPrice!G53 - RentPrice!G52)*G$4</f>
        <v>1.1887283136457723E-3</v>
      </c>
      <c r="H54" s="6">
        <f>(RentPrice!H53 - RentPrice!H52)*H$4</f>
        <v>-1.6219442989108528E-2</v>
      </c>
      <c r="I54" s="6">
        <f>(RentPrice!I53 - RentPrice!I52)*I$4</f>
        <v>2.1760133410526094E-3</v>
      </c>
      <c r="J54" s="6">
        <f>(RentPrice!J53 - RentPrice!J52)*J$4</f>
        <v>-1.0152651432912507E-4</v>
      </c>
      <c r="K54" s="6">
        <f>(RentPrice!K53 - RentPrice!K52)*K$4</f>
        <v>5.2504742874424004E-4</v>
      </c>
      <c r="M54" s="6">
        <f>LN('OECD HP'!B54/'OECD HP'!B53)</f>
        <v>1.8159383265260842E-3</v>
      </c>
      <c r="N54" s="6">
        <f>LN('OECD HP'!C54/'OECD HP'!C53)</f>
        <v>-5.9701892935651374E-3</v>
      </c>
      <c r="O54" s="6">
        <f>LN('OECD HP'!D54/'OECD HP'!D53)</f>
        <v>1.0977915054392957E-2</v>
      </c>
      <c r="P54" s="6">
        <f>LN('OECD HP'!E54/'OECD HP'!E53)</f>
        <v>1.3522809125500305E-2</v>
      </c>
      <c r="Q54" s="6">
        <f>LN('OECD HP'!F54/'OECD HP'!F53)</f>
        <v>-1.7554700382289975E-3</v>
      </c>
      <c r="R54" s="6">
        <f>LN('OECD HP'!G54/'OECD HP'!G53)</f>
        <v>3.9228556354321854E-3</v>
      </c>
      <c r="S54" s="6">
        <f>LN('OECD HP'!H54/'OECD HP'!H53)</f>
        <v>-3.4636526235551214E-3</v>
      </c>
      <c r="T54" s="6">
        <f>LN('OECD HP'!I54/'OECD HP'!I53)</f>
        <v>-7.291096390867953E-3</v>
      </c>
      <c r="U54" s="6">
        <f>LN('OECD HP'!J54/'OECD HP'!J53)</f>
        <v>7.4039255863408201E-3</v>
      </c>
      <c r="V54" s="6">
        <f>LN('OECD HP'!K54/'OECD HP'!K53)</f>
        <v>-8.7593365828198058E-3</v>
      </c>
      <c r="X54" s="8">
        <f>'OECD HP'!G53/'OECD HP'!G$3*X$4</f>
        <v>259.608843537415</v>
      </c>
      <c r="Y54" s="8">
        <f>'OECD Rent'!G53/'OECD Rent'!G$3*Y$4</f>
        <v>309.11268531899412</v>
      </c>
      <c r="Z54" s="8">
        <f t="shared" si="4"/>
        <v>1.1906862690309108</v>
      </c>
      <c r="AA54" s="7">
        <f t="shared" si="6"/>
        <v>6.6499736140130591E-2</v>
      </c>
    </row>
    <row r="55" spans="1:27">
      <c r="A55" s="5">
        <f>RentPrice!A54</f>
        <v>34242</v>
      </c>
      <c r="B55" s="6">
        <f>(RentPrice!B54 - RentPrice!B53)*B$4</f>
        <v>-3.3282684744177352E-5</v>
      </c>
      <c r="C55" s="6">
        <f>(RentPrice!C54 - RentPrice!C53)*C$4</f>
        <v>5.9686628965677452E-4</v>
      </c>
      <c r="D55" s="6">
        <f>(RentPrice!D54 - RentPrice!D53)*D$4</f>
        <v>6.7037261475298148E-5</v>
      </c>
      <c r="E55" s="6">
        <f>(RentPrice!E54 - RentPrice!E53)*E$4</f>
        <v>6.156100724294923E-5</v>
      </c>
      <c r="F55" s="6">
        <f>(RentPrice!F54 - RentPrice!F53)*F$4</f>
        <v>4.1482657632387282E-4</v>
      </c>
      <c r="G55" s="6">
        <f>(RentPrice!G54 - RentPrice!G53)*G$4</f>
        <v>8.7160371966410271E-4</v>
      </c>
      <c r="H55" s="6">
        <f>(RentPrice!H54 - RentPrice!H53)*H$4</f>
        <v>-4.4629827509064957E-3</v>
      </c>
      <c r="I55" s="6">
        <f>(RentPrice!I54 - RentPrice!I53)*I$4</f>
        <v>1.6884352777902117E-3</v>
      </c>
      <c r="J55" s="6">
        <f>(RentPrice!J54 - RentPrice!J53)*J$4</f>
        <v>-8.3110734896619344E-5</v>
      </c>
      <c r="K55" s="6">
        <f>(RentPrice!K54 - RentPrice!K53)*K$4</f>
        <v>5.3970601110454419E-4</v>
      </c>
      <c r="M55" s="6">
        <f>LN('OECD HP'!B55/'OECD HP'!B54)</f>
        <v>9.0002632473917907E-3</v>
      </c>
      <c r="N55" s="6">
        <f>LN('OECD HP'!C55/'OECD HP'!C54)</f>
        <v>1.9987616911970761E-3</v>
      </c>
      <c r="O55" s="6">
        <f>LN('OECD HP'!D55/'OECD HP'!D54)</f>
        <v>1.1767198408877945E-2</v>
      </c>
      <c r="P55" s="6">
        <f>LN('OECD HP'!E55/'OECD HP'!E54)</f>
        <v>6.6394882879557433E-3</v>
      </c>
      <c r="Q55" s="6">
        <f>LN('OECD HP'!F55/'OECD HP'!F54)</f>
        <v>1.0755132690872477E-3</v>
      </c>
      <c r="R55" s="6">
        <f>LN('OECD HP'!G55/'OECD HP'!G54)</f>
        <v>-3.9228556354352411E-3</v>
      </c>
      <c r="S55" s="6">
        <f>LN('OECD HP'!H55/'OECD HP'!H54)</f>
        <v>3.4428254729330525E-2</v>
      </c>
      <c r="T55" s="6">
        <f>LN('OECD HP'!I55/'OECD HP'!I54)</f>
        <v>2.409711228815991E-2</v>
      </c>
      <c r="U55" s="6">
        <f>LN('OECD HP'!J55/'OECD HP'!J54)</f>
        <v>9.5064013006550489E-3</v>
      </c>
      <c r="V55" s="6">
        <f>LN('OECD HP'!K55/'OECD HP'!K54)</f>
        <v>-6.2839948673401157E-3</v>
      </c>
      <c r="X55" s="8">
        <f>'OECD HP'!G54/'OECD HP'!G$3*X$4</f>
        <v>260.62925170067979</v>
      </c>
      <c r="Y55" s="8">
        <f>'OECD Rent'!G54/'OECD Rent'!G$3*Y$4</f>
        <v>314.38567282647841</v>
      </c>
      <c r="Z55" s="8">
        <f t="shared" si="4"/>
        <v>1.2062562846458051</v>
      </c>
      <c r="AA55" s="7">
        <f t="shared" si="6"/>
        <v>6.7369320309376868E-2</v>
      </c>
    </row>
    <row r="56" spans="1:27">
      <c r="A56" s="5">
        <f>RentPrice!A55</f>
        <v>34334</v>
      </c>
      <c r="B56" s="6">
        <f>(RentPrice!B55 - RentPrice!B54)*B$4</f>
        <v>-2.980390409426727E-4</v>
      </c>
      <c r="C56" s="6">
        <f>(RentPrice!C55 - RentPrice!C54)*C$4</f>
        <v>1.6784462308117373E-4</v>
      </c>
      <c r="D56" s="6">
        <f>(RentPrice!D55 - RentPrice!D54)*D$4</f>
        <v>-5.3947558217713614E-5</v>
      </c>
      <c r="E56" s="6">
        <f>(RentPrice!E55 - RentPrice!E54)*E$4</f>
        <v>3.4860883133216823E-4</v>
      </c>
      <c r="F56" s="6">
        <f>(RentPrice!F55 - RentPrice!F54)*F$4</f>
        <v>3.5659855894176176E-4</v>
      </c>
      <c r="G56" s="6">
        <f>(RentPrice!G55 - RentPrice!G54)*G$4</f>
        <v>1.355805778100014E-3</v>
      </c>
      <c r="H56" s="6">
        <f>(RentPrice!H55 - RentPrice!H54)*H$4</f>
        <v>-2.7893701568740496E-3</v>
      </c>
      <c r="I56" s="6">
        <f>(RentPrice!I55 - RentPrice!I54)*I$4</f>
        <v>-6.2022787453009872E-4</v>
      </c>
      <c r="J56" s="6">
        <f>(RentPrice!J55 - RentPrice!J54)*J$4</f>
        <v>-1.5250790448255517E-4</v>
      </c>
      <c r="K56" s="6">
        <f>(RentPrice!K55 - RentPrice!K54)*K$4</f>
        <v>4.6623195398908283E-4</v>
      </c>
      <c r="M56" s="6">
        <f>LN('OECD HP'!B56/'OECD HP'!B55)</f>
        <v>1.2177987942664247E-2</v>
      </c>
      <c r="N56" s="6">
        <f>LN('OECD HP'!C56/'OECD HP'!C55)</f>
        <v>4.0030786234066848E-2</v>
      </c>
      <c r="O56" s="6">
        <f>LN('OECD HP'!D56/'OECD HP'!D55)</f>
        <v>1.0964138612028218E-2</v>
      </c>
      <c r="P56" s="6">
        <f>LN('OECD HP'!E56/'OECD HP'!E55)</f>
        <v>9.0087850265260479E-4</v>
      </c>
      <c r="Q56" s="6">
        <f>LN('OECD HP'!F56/'OECD HP'!F55)</f>
        <v>2.8418924002808765E-3</v>
      </c>
      <c r="R56" s="6">
        <f>LN('OECD HP'!G56/'OECD HP'!G55)</f>
        <v>1.5599926365573167E-2</v>
      </c>
      <c r="S56" s="6">
        <f>LN('OECD HP'!H56/'OECD HP'!H55)</f>
        <v>2.5699822243782613E-2</v>
      </c>
      <c r="T56" s="6">
        <f>LN('OECD HP'!I56/'OECD HP'!I55)</f>
        <v>1.9695022595110474E-2</v>
      </c>
      <c r="U56" s="6">
        <f>LN('OECD HP'!J56/'OECD HP'!J55)</f>
        <v>9.0456157997240508E-3</v>
      </c>
      <c r="V56" s="6">
        <f>LN('OECD HP'!K56/'OECD HP'!K55)</f>
        <v>-6.3283179563936639E-3</v>
      </c>
      <c r="X56" s="8">
        <f>'OECD HP'!G55/'OECD HP'!G$3*X$4</f>
        <v>259.6088435374142</v>
      </c>
      <c r="Y56" s="8">
        <f>'OECD Rent'!G55/'OECD Rent'!G$3*Y$4</f>
        <v>319.44242846879393</v>
      </c>
      <c r="Z56" s="8">
        <f t="shared" si="4"/>
        <v>1.2304759118221513</v>
      </c>
      <c r="AA56" s="7">
        <f t="shared" si="6"/>
        <v>6.8721984616113355E-2</v>
      </c>
    </row>
    <row r="57" spans="1:27">
      <c r="A57" s="5">
        <f>RentPrice!A56</f>
        <v>34424</v>
      </c>
      <c r="B57" s="6">
        <f>(RentPrice!B56 - RentPrice!B55)*B$4</f>
        <v>-6.5795900078347241E-4</v>
      </c>
      <c r="C57" s="6">
        <f>(RentPrice!C56 - RentPrice!C55)*C$4</f>
        <v>-1.9623616349712185E-3</v>
      </c>
      <c r="D57" s="6">
        <f>(RentPrice!D56 - RentPrice!D55)*D$4</f>
        <v>2.5153364798879957E-4</v>
      </c>
      <c r="E57" s="6">
        <f>(RentPrice!E56 - RentPrice!E55)*E$4</f>
        <v>5.0223368057638002E-4</v>
      </c>
      <c r="F57" s="6">
        <f>(RentPrice!F56 - RentPrice!F55)*F$4</f>
        <v>2.6116980087545071E-4</v>
      </c>
      <c r="G57" s="6">
        <f>(RentPrice!G56 - RentPrice!G55)*G$4</f>
        <v>-3.1001952831243354E-4</v>
      </c>
      <c r="H57" s="6">
        <f>(RentPrice!H56 - RentPrice!H55)*H$4</f>
        <v>-1.7991675852123826E-3</v>
      </c>
      <c r="I57" s="6">
        <f>(RentPrice!I56 - RentPrice!I55)*I$4</f>
        <v>-1.7256768127048507E-3</v>
      </c>
      <c r="J57" s="6">
        <f>(RentPrice!J56 - RentPrice!J55)*J$4</f>
        <v>3.1449095415799261E-5</v>
      </c>
      <c r="K57" s="6">
        <f>(RentPrice!K56 - RentPrice!K55)*K$4</f>
        <v>4.4044886617419467E-4</v>
      </c>
      <c r="M57" s="6">
        <f>LN('OECD HP'!B57/'OECD HP'!B56)</f>
        <v>1.0645899958182228E-2</v>
      </c>
      <c r="N57" s="6">
        <f>LN('OECD HP'!C57/'OECD HP'!C56)</f>
        <v>-7.6397857907039958E-3</v>
      </c>
      <c r="O57" s="6">
        <f>LN('OECD HP'!D57/'OECD HP'!D56)</f>
        <v>1.0683847812249373E-2</v>
      </c>
      <c r="P57" s="6">
        <f>LN('OECD HP'!E57/'OECD HP'!E56)</f>
        <v>-1.2697112694268231E-2</v>
      </c>
      <c r="Q57" s="6">
        <f>LN('OECD HP'!F57/'OECD HP'!F56)</f>
        <v>8.2814719250179347E-4</v>
      </c>
      <c r="R57" s="6">
        <f>LN('OECD HP'!G57/'OECD HP'!G56)</f>
        <v>1.0266371851741224E-2</v>
      </c>
      <c r="S57" s="6">
        <f>LN('OECD HP'!H57/'OECD HP'!H56)</f>
        <v>-1.0562698882130779E-2</v>
      </c>
      <c r="T57" s="6">
        <f>LN('OECD HP'!I57/'OECD HP'!I56)</f>
        <v>1.2467132056900655E-2</v>
      </c>
      <c r="U57" s="6">
        <f>LN('OECD HP'!J57/'OECD HP'!J56)</f>
        <v>8.4123445883776682E-3</v>
      </c>
      <c r="V57" s="6">
        <f>LN('OECD HP'!K57/'OECD HP'!K56)</f>
        <v>-4.1879156951232311E-3</v>
      </c>
      <c r="X57" s="8">
        <f>'OECD HP'!G56/'OECD HP'!G$3*X$4</f>
        <v>263.69047619047598</v>
      </c>
      <c r="Y57" s="8">
        <f>'OECD Rent'!G56/'OECD Rent'!G$3*Y$4</f>
        <v>323.00444085188269</v>
      </c>
      <c r="Z57" s="8">
        <f t="shared" si="4"/>
        <v>1.2249378343818587</v>
      </c>
      <c r="AA57" s="7">
        <f t="shared" si="6"/>
        <v>6.8412683418911505E-2</v>
      </c>
    </row>
    <row r="58" spans="1:27">
      <c r="A58" s="5">
        <f>RentPrice!A57</f>
        <v>34515</v>
      </c>
      <c r="B58" s="6">
        <f>(RentPrice!B57 - RentPrice!B56)*B$4</f>
        <v>-5.6570223097645526E-4</v>
      </c>
      <c r="C58" s="6">
        <f>(RentPrice!C57 - RentPrice!C56)*C$4</f>
        <v>6.0146694678469854E-4</v>
      </c>
      <c r="D58" s="6">
        <f>(RentPrice!D57 - RentPrice!D56)*D$4</f>
        <v>1.1028820949886486E-4</v>
      </c>
      <c r="E58" s="6">
        <f>(RentPrice!E57 - RentPrice!E56)*E$4</f>
        <v>1.1865408811610465E-3</v>
      </c>
      <c r="F58" s="6">
        <f>(RentPrice!F57 - RentPrice!F56)*F$4</f>
        <v>3.8249109871005521E-4</v>
      </c>
      <c r="G58" s="6">
        <f>(RentPrice!G57 - RentPrice!G56)*G$4</f>
        <v>-3.1269316465871691E-5</v>
      </c>
      <c r="H58" s="6">
        <f>(RentPrice!H57 - RentPrice!H56)*H$4</f>
        <v>1.1252743140132998E-3</v>
      </c>
      <c r="I58" s="6">
        <f>(RentPrice!I57 - RentPrice!I56)*I$4</f>
        <v>-1.0518230125432072E-4</v>
      </c>
      <c r="J58" s="6">
        <f>(RentPrice!J57 - RentPrice!J56)*J$4</f>
        <v>-9.5826741663969253E-5</v>
      </c>
      <c r="K58" s="6">
        <f>(RentPrice!K57 - RentPrice!K56)*K$4</f>
        <v>3.6347018570591762E-4</v>
      </c>
      <c r="M58" s="6">
        <f>LN('OECD HP'!B58/'OECD HP'!B57)</f>
        <v>1.4229023716686084E-2</v>
      </c>
      <c r="N58" s="6">
        <f>LN('OECD HP'!C58/'OECD HP'!C57)</f>
        <v>-1.3809470715606947E-4</v>
      </c>
      <c r="O58" s="6">
        <f>LN('OECD HP'!D58/'OECD HP'!D57)</f>
        <v>6.5526316472516877E-3</v>
      </c>
      <c r="P58" s="6">
        <f>LN('OECD HP'!E58/'OECD HP'!E57)</f>
        <v>1.2365862545176362E-2</v>
      </c>
      <c r="Q58" s="6">
        <f>LN('OECD HP'!F58/'OECD HP'!F57)</f>
        <v>-6.830010043139571E-3</v>
      </c>
      <c r="R58" s="6">
        <f>LN('OECD HP'!G58/'OECD HP'!G57)</f>
        <v>6.3816211482889244E-4</v>
      </c>
      <c r="S58" s="6">
        <f>LN('OECD HP'!H58/'OECD HP'!H57)</f>
        <v>2.6458408770062836E-2</v>
      </c>
      <c r="T58" s="6">
        <f>LN('OECD HP'!I58/'OECD HP'!I57)</f>
        <v>1.01646836214217E-2</v>
      </c>
      <c r="U58" s="6">
        <f>LN('OECD HP'!J58/'OECD HP'!J57)</f>
        <v>6.2402699216287712E-3</v>
      </c>
      <c r="V58" s="6">
        <f>LN('OECD HP'!K58/'OECD HP'!K57)</f>
        <v>-4.1355408943174604E-3</v>
      </c>
      <c r="X58" s="8">
        <f>'OECD HP'!G57/'OECD HP'!G$3*X$4</f>
        <v>266.41156462584968</v>
      </c>
      <c r="Y58" s="8">
        <f>'OECD Rent'!G57/'OECD Rent'!G$3*Y$4</f>
        <v>326.18879183443596</v>
      </c>
      <c r="Z58" s="8">
        <f t="shared" si="4"/>
        <v>1.2243792505499447</v>
      </c>
      <c r="AA58" s="7">
        <f t="shared" si="6"/>
        <v>6.8381486555051926E-2</v>
      </c>
    </row>
    <row r="59" spans="1:27">
      <c r="A59" s="5">
        <f>RentPrice!A58</f>
        <v>34607</v>
      </c>
      <c r="B59" s="6">
        <f>(RentPrice!B58 - RentPrice!B57)*B$4</f>
        <v>-7.456424145324107E-4</v>
      </c>
      <c r="C59" s="6">
        <f>(RentPrice!C58 - RentPrice!C57)*C$4</f>
        <v>1.8085431353242063E-4</v>
      </c>
      <c r="D59" s="6">
        <f>(RentPrice!D58 - RentPrice!D57)*D$4</f>
        <v>1.9598493136507722E-4</v>
      </c>
      <c r="E59" s="6">
        <f>(RentPrice!E58 - RentPrice!E57)*E$4</f>
        <v>-3.6541737297667561E-5</v>
      </c>
      <c r="F59" s="6">
        <f>(RentPrice!F58 - RentPrice!F57)*F$4</f>
        <v>7.7052057173298638E-4</v>
      </c>
      <c r="G59" s="6">
        <f>(RentPrice!G58 - RentPrice!G57)*G$4</f>
        <v>9.0073259029625373E-4</v>
      </c>
      <c r="H59" s="6">
        <f>(RentPrice!H58 - RentPrice!H57)*H$4</f>
        <v>-1.8483063251679703E-3</v>
      </c>
      <c r="I59" s="6">
        <f>(RentPrice!I58 - RentPrice!I57)*I$4</f>
        <v>2.6937449172872242E-4</v>
      </c>
      <c r="J59" s="6">
        <f>(RentPrice!J58 - RentPrice!J57)*J$4</f>
        <v>6.9835081776611536E-5</v>
      </c>
      <c r="K59" s="6">
        <f>(RentPrice!K58 - RentPrice!K57)*K$4</f>
        <v>3.6957770603168836E-4</v>
      </c>
      <c r="M59" s="6">
        <f>LN('OECD HP'!B59/'OECD HP'!B58)</f>
        <v>-3.0541421833535751E-3</v>
      </c>
      <c r="N59" s="6">
        <f>LN('OECD HP'!C59/'OECD HP'!C58)</f>
        <v>-1.2287522378616803E-3</v>
      </c>
      <c r="O59" s="6">
        <f>LN('OECD HP'!D59/'OECD HP'!D58)</f>
        <v>4.6447375430626247E-3</v>
      </c>
      <c r="P59" s="6">
        <f>LN('OECD HP'!E59/'OECD HP'!E58)</f>
        <v>1.3334438152931994E-2</v>
      </c>
      <c r="Q59" s="6">
        <f>LN('OECD HP'!F59/'OECD HP'!F58)</f>
        <v>-9.3630608070420004E-3</v>
      </c>
      <c r="R59" s="6">
        <f>LN('OECD HP'!G59/'OECD HP'!G58)</f>
        <v>8.5755647023985256E-3</v>
      </c>
      <c r="S59" s="6">
        <f>LN('OECD HP'!H59/'OECD HP'!H58)</f>
        <v>-4.3281153172224494E-2</v>
      </c>
      <c r="T59" s="6">
        <f>LN('OECD HP'!I59/'OECD HP'!I58)</f>
        <v>-2.6399666781535608E-3</v>
      </c>
      <c r="U59" s="6">
        <f>LN('OECD HP'!J59/'OECD HP'!J58)</f>
        <v>5.1099663674857567E-3</v>
      </c>
      <c r="V59" s="6">
        <f>LN('OECD HP'!K59/'OECD HP'!K58)</f>
        <v>-3.4754125024968135E-3</v>
      </c>
      <c r="X59" s="8">
        <f>'OECD HP'!G58/'OECD HP'!G$3*X$4</f>
        <v>266.58163265306041</v>
      </c>
      <c r="Y59" s="8">
        <f>'OECD Rent'!G58/'OECD Rent'!G$3*Y$4</f>
        <v>330.6864149144061</v>
      </c>
      <c r="Z59" s="8">
        <f t="shared" si="4"/>
        <v>1.2404696138416038</v>
      </c>
      <c r="AA59" s="7">
        <f t="shared" si="6"/>
        <v>6.9280132101846595E-2</v>
      </c>
    </row>
    <row r="60" spans="1:27">
      <c r="A60" s="5">
        <f>RentPrice!A59</f>
        <v>34699</v>
      </c>
      <c r="B60" s="6">
        <f>(RentPrice!B59 - RentPrice!B58)*B$4</f>
        <v>3.0500856698549713E-4</v>
      </c>
      <c r="C60" s="6">
        <f>(RentPrice!C59 - RentPrice!C58)*C$4</f>
        <v>2.7083807067285832E-4</v>
      </c>
      <c r="D60" s="6">
        <f>(RentPrice!D59 - RentPrice!D58)*D$4</f>
        <v>2.3267592618599525E-4</v>
      </c>
      <c r="E60" s="6">
        <f>(RentPrice!E59 - RentPrice!E58)*E$4</f>
        <v>-1.2553415585553202E-5</v>
      </c>
      <c r="F60" s="6">
        <f>(RentPrice!F59 - RentPrice!F58)*F$4</f>
        <v>9.852848830672477E-4</v>
      </c>
      <c r="G60" s="6">
        <f>(RentPrice!G59 - RentPrice!G58)*G$4</f>
        <v>1.887783998668373E-4</v>
      </c>
      <c r="H60" s="6">
        <f>(RentPrice!H59 - RentPrice!H58)*H$4</f>
        <v>2.2062678942070427E-3</v>
      </c>
      <c r="I60" s="6">
        <f>(RentPrice!I59 - RentPrice!I58)*I$4</f>
        <v>8.7829243188813238E-4</v>
      </c>
      <c r="J60" s="6">
        <f>(RentPrice!J59 - RentPrice!J58)*J$4</f>
        <v>1.6658076837079697E-4</v>
      </c>
      <c r="K60" s="6">
        <f>(RentPrice!K59 - RentPrice!K58)*K$4</f>
        <v>3.2850144750010244E-4</v>
      </c>
      <c r="M60" s="6">
        <f>LN('OECD HP'!B60/'OECD HP'!B59)</f>
        <v>1.1184663741766713E-2</v>
      </c>
      <c r="N60" s="6">
        <f>LN('OECD HP'!C60/'OECD HP'!C59)</f>
        <v>-3.1184460118369024E-2</v>
      </c>
      <c r="O60" s="6">
        <f>LN('OECD HP'!D60/'OECD HP'!D59)</f>
        <v>3.779540209442061E-3</v>
      </c>
      <c r="P60" s="6">
        <f>LN('OECD HP'!E60/'OECD HP'!E59)</f>
        <v>9.8452700471427703E-3</v>
      </c>
      <c r="Q60" s="6">
        <f>LN('OECD HP'!F60/'OECD HP'!F59)</f>
        <v>-5.5446859384294866E-3</v>
      </c>
      <c r="R60" s="6">
        <f>LN('OECD HP'!G60/'OECD HP'!G59)</f>
        <v>-4.1197966683937199E-3</v>
      </c>
      <c r="S60" s="6">
        <f>LN('OECD HP'!H60/'OECD HP'!H59)</f>
        <v>3.3636817581095685E-2</v>
      </c>
      <c r="T60" s="6">
        <f>LN('OECD HP'!I60/'OECD HP'!I59)</f>
        <v>1.8180716729398725E-3</v>
      </c>
      <c r="U60" s="6">
        <f>LN('OECD HP'!J60/'OECD HP'!J59)</f>
        <v>6.4413921143613917E-3</v>
      </c>
      <c r="V60" s="6">
        <f>LN('OECD HP'!K60/'OECD HP'!K59)</f>
        <v>-3.2642393859187062E-3</v>
      </c>
      <c r="X60" s="8">
        <f>'OECD HP'!G59/'OECD HP'!G$3*X$4</f>
        <v>268.87755102040796</v>
      </c>
      <c r="Y60" s="8">
        <f>'OECD Rent'!G59/'OECD Rent'!G$3*Y$4</f>
        <v>334.44115944758101</v>
      </c>
      <c r="Z60" s="8">
        <f t="shared" si="4"/>
        <v>1.2438418833344578</v>
      </c>
      <c r="AA60" s="7">
        <f t="shared" si="6"/>
        <v>6.9468473092501259E-2</v>
      </c>
    </row>
    <row r="61" spans="1:27">
      <c r="A61" s="5">
        <f>RentPrice!A60</f>
        <v>34789</v>
      </c>
      <c r="B61" s="6">
        <f>(RentPrice!B60 - RentPrice!B59)*B$4</f>
        <v>-3.7181643010750931E-4</v>
      </c>
      <c r="C61" s="6">
        <f>(RentPrice!C60 - RentPrice!C59)*C$4</f>
        <v>1.928727749002757E-3</v>
      </c>
      <c r="D61" s="6">
        <f>(RentPrice!D60 - RentPrice!D59)*D$4</f>
        <v>1.2547307399393088E-4</v>
      </c>
      <c r="E61" s="6">
        <f>(RentPrice!E60 - RentPrice!E59)*E$4</f>
        <v>1.0472218867611689E-4</v>
      </c>
      <c r="F61" s="6">
        <f>(RentPrice!F60 - RentPrice!F59)*F$4</f>
        <v>7.4505003695516704E-4</v>
      </c>
      <c r="G61" s="6">
        <f>(RentPrice!G60 - RentPrice!G59)*G$4</f>
        <v>1.113138010350121E-3</v>
      </c>
      <c r="H61" s="6">
        <f>(RentPrice!H60 - RentPrice!H59)*H$4</f>
        <v>-1.1797505591884371E-3</v>
      </c>
      <c r="I61" s="6">
        <f>(RentPrice!I60 - RentPrice!I59)*I$4</f>
        <v>-1.7046567673798156E-4</v>
      </c>
      <c r="J61" s="6">
        <f>(RentPrice!J60 - RentPrice!J59)*J$4</f>
        <v>1.3866663308516655E-5</v>
      </c>
      <c r="K61" s="6">
        <f>(RentPrice!K60 - RentPrice!K59)*K$4</f>
        <v>4.0236845765651789E-4</v>
      </c>
      <c r="M61" s="6">
        <f>LN('OECD HP'!B61/'OECD HP'!B60)</f>
        <v>-1.0025556571580241E-2</v>
      </c>
      <c r="N61" s="6">
        <f>LN('OECD HP'!C61/'OECD HP'!C60)</f>
        <v>-3.2435995492783726E-2</v>
      </c>
      <c r="O61" s="6">
        <f>LN('OECD HP'!D61/'OECD HP'!D60)</f>
        <v>3.6104363838580155E-3</v>
      </c>
      <c r="P61" s="6">
        <f>LN('OECD HP'!E61/'OECD HP'!E60)</f>
        <v>1.2021943326538711E-2</v>
      </c>
      <c r="Q61" s="6">
        <f>LN('OECD HP'!F61/'OECD HP'!F60)</f>
        <v>-1.0512267147225741E-2</v>
      </c>
      <c r="R61" s="6">
        <f>LN('OECD HP'!G61/'OECD HP'!G60)</f>
        <v>6.331138589896197E-3</v>
      </c>
      <c r="S61" s="6">
        <f>LN('OECD HP'!H61/'OECD HP'!H60)</f>
        <v>4.4652641420783797E-2</v>
      </c>
      <c r="T61" s="6">
        <f>LN('OECD HP'!I61/'OECD HP'!I60)</f>
        <v>1.1767518645909496E-3</v>
      </c>
      <c r="U61" s="6">
        <f>LN('OECD HP'!J61/'OECD HP'!J60)</f>
        <v>5.3213203220969308E-3</v>
      </c>
      <c r="V61" s="6">
        <f>LN('OECD HP'!K61/'OECD HP'!K60)</f>
        <v>-4.8429781817474517E-3</v>
      </c>
      <c r="X61" s="8">
        <f>'OECD HP'!G60/'OECD HP'!G$3*X$4</f>
        <v>267.7721088435369</v>
      </c>
      <c r="Y61" s="8">
        <f>'OECD Rent'!G60/'OECD Rent'!G$3*Y$4</f>
        <v>338.39073152012031</v>
      </c>
      <c r="Z61" s="8">
        <f t="shared" si="4"/>
        <v>1.2637265807166156</v>
      </c>
      <c r="AA61" s="7">
        <f t="shared" si="6"/>
        <v>7.0579031905122894E-2</v>
      </c>
    </row>
    <row r="62" spans="1:27">
      <c r="A62" s="5">
        <f>RentPrice!A61</f>
        <v>34880</v>
      </c>
      <c r="B62" s="6">
        <f>(RentPrice!B61 - RentPrice!B60)*B$4</f>
        <v>9.47677502788613E-4</v>
      </c>
      <c r="C62" s="6">
        <f>(RentPrice!C61 - RentPrice!C60)*C$4</f>
        <v>2.1015877015166892E-3</v>
      </c>
      <c r="D62" s="6">
        <f>(RentPrice!D61 - RentPrice!D60)*D$4</f>
        <v>3.4532125952854963E-4</v>
      </c>
      <c r="E62" s="6">
        <f>(RentPrice!E61 - RentPrice!E60)*E$4</f>
        <v>9.5468603701076801E-5</v>
      </c>
      <c r="F62" s="6">
        <f>(RentPrice!F61 - RentPrice!F60)*F$4</f>
        <v>1.0540589506862973E-3</v>
      </c>
      <c r="G62" s="6">
        <f>(RentPrice!G61 - RentPrice!G60)*G$4</f>
        <v>1.0729978687109446E-3</v>
      </c>
      <c r="H62" s="6">
        <f>(RentPrice!H61 - RentPrice!H60)*H$4</f>
        <v>1.7167461972746162E-3</v>
      </c>
      <c r="I62" s="6">
        <f>(RentPrice!I61 - RentPrice!I60)*I$4</f>
        <v>7.9877401577729454E-4</v>
      </c>
      <c r="J62" s="6">
        <f>(RentPrice!J61 - RentPrice!J60)*J$4</f>
        <v>2.3491537019331587E-4</v>
      </c>
      <c r="K62" s="6">
        <f>(RentPrice!K61 - RentPrice!K60)*K$4</f>
        <v>3.1868471895548544E-4</v>
      </c>
      <c r="M62" s="6">
        <f>LN('OECD HP'!B62/'OECD HP'!B61)</f>
        <v>2.0305815479401633E-3</v>
      </c>
      <c r="N62" s="6">
        <f>LN('OECD HP'!C62/'OECD HP'!C61)</f>
        <v>2.3779040898126456E-2</v>
      </c>
      <c r="O62" s="6">
        <f>LN('OECD HP'!D62/'OECD HP'!D61)</f>
        <v>-3.420971487607474E-4</v>
      </c>
      <c r="P62" s="6">
        <f>LN('OECD HP'!E62/'OECD HP'!E61)</f>
        <v>-2.0136466202197315E-3</v>
      </c>
      <c r="Q62" s="6">
        <f>LN('OECD HP'!F62/'OECD HP'!F61)</f>
        <v>-1.5874360583798822E-2</v>
      </c>
      <c r="R62" s="6">
        <f>LN('OECD HP'!G62/'OECD HP'!G61)</f>
        <v>-7.2842760726973882E-3</v>
      </c>
      <c r="S62" s="6">
        <f>LN('OECD HP'!H62/'OECD HP'!H61)</f>
        <v>1.4677431273376545E-2</v>
      </c>
      <c r="T62" s="6">
        <f>LN('OECD HP'!I62/'OECD HP'!I61)</f>
        <v>-1.1810542064577236E-2</v>
      </c>
      <c r="U62" s="6">
        <f>LN('OECD HP'!J62/'OECD HP'!J61)</f>
        <v>9.1333013190341861E-3</v>
      </c>
      <c r="V62" s="6">
        <f>LN('OECD HP'!K62/'OECD HP'!K61)</f>
        <v>-4.4463786074991395E-3</v>
      </c>
      <c r="X62" s="8">
        <f>'OECD HP'!G61/'OECD HP'!G$3*X$4</f>
        <v>269.47278911564581</v>
      </c>
      <c r="Y62" s="8">
        <f>'OECD Rent'!G61/'OECD Rent'!G$3*Y$4</f>
        <v>345.70508603813704</v>
      </c>
      <c r="Z62" s="8">
        <f t="shared" si="4"/>
        <v>1.2828942290339218</v>
      </c>
      <c r="AA62" s="7">
        <f t="shared" si="6"/>
        <v>7.1649543582867445E-2</v>
      </c>
    </row>
    <row r="63" spans="1:27">
      <c r="A63" s="5">
        <f>RentPrice!A62</f>
        <v>34972</v>
      </c>
      <c r="B63" s="6">
        <f>(RentPrice!B62 - RentPrice!B61)*B$4</f>
        <v>2.8034167255553078E-4</v>
      </c>
      <c r="C63" s="6">
        <f>(RentPrice!C62 - RentPrice!C61)*C$4</f>
        <v>-1.2364198600894275E-3</v>
      </c>
      <c r="D63" s="6">
        <f>(RentPrice!D62 - RentPrice!D61)*D$4</f>
        <v>7.4896284142625304E-4</v>
      </c>
      <c r="E63" s="6">
        <f>(RentPrice!E62 - RentPrice!E61)*E$4</f>
        <v>9.8406468439647091E-4</v>
      </c>
      <c r="F63" s="6">
        <f>(RentPrice!F62 - RentPrice!F61)*F$4</f>
        <v>1.4854995851427053E-3</v>
      </c>
      <c r="G63" s="6">
        <f>(RentPrice!G62 - RentPrice!G61)*G$4</f>
        <v>1.471218750189876E-3</v>
      </c>
      <c r="H63" s="6">
        <f>(RentPrice!H62 - RentPrice!H61)*H$4</f>
        <v>2.2612324720681126E-4</v>
      </c>
      <c r="I63" s="6">
        <f>(RentPrice!I62 - RentPrice!I61)*I$4</f>
        <v>1.588051874917528E-3</v>
      </c>
      <c r="J63" s="6">
        <f>(RentPrice!J62 - RentPrice!J61)*J$4</f>
        <v>-5.3361011647068346E-5</v>
      </c>
      <c r="K63" s="6">
        <f>(RentPrice!K62 - RentPrice!K61)*K$4</f>
        <v>3.1673951592891956E-4</v>
      </c>
      <c r="M63" s="6">
        <f>LN('OECD HP'!B63/'OECD HP'!B62)</f>
        <v>-5.0477556702211194E-4</v>
      </c>
      <c r="N63" s="6">
        <f>LN('OECD HP'!C63/'OECD HP'!C62)</f>
        <v>-4.8178500490439974E-3</v>
      </c>
      <c r="O63" s="6">
        <f>LN('OECD HP'!D63/'OECD HP'!D62)</f>
        <v>-4.1088425837500862E-3</v>
      </c>
      <c r="P63" s="6">
        <f>LN('OECD HP'!E63/'OECD HP'!E62)</f>
        <v>1.4080060040608539E-2</v>
      </c>
      <c r="Q63" s="6">
        <f>LN('OECD HP'!F63/'OECD HP'!F62)</f>
        <v>-1.0129646339511366E-2</v>
      </c>
      <c r="R63" s="6">
        <f>LN('OECD HP'!G63/'OECD HP'!G62)</f>
        <v>2.2225759268367472E-3</v>
      </c>
      <c r="S63" s="6">
        <f>LN('OECD HP'!H63/'OECD HP'!H62)</f>
        <v>3.1284290232333464E-2</v>
      </c>
      <c r="T63" s="6">
        <f>LN('OECD HP'!I63/'OECD HP'!I62)</f>
        <v>-1.0596847729043564E-3</v>
      </c>
      <c r="U63" s="6">
        <f>LN('OECD HP'!J63/'OECD HP'!J62)</f>
        <v>5.8656407503704881E-3</v>
      </c>
      <c r="V63" s="6">
        <f>LN('OECD HP'!K63/'OECD HP'!K62)</f>
        <v>-4.9548579195600592E-3</v>
      </c>
      <c r="X63" s="8">
        <f>'OECD HP'!G62/'OECD HP'!G$3*X$4</f>
        <v>267.51700680272069</v>
      </c>
      <c r="Y63" s="8">
        <f>'OECD Rent'!G62/'OECD Rent'!G$3*Y$4</f>
        <v>350.2267250682807</v>
      </c>
      <c r="Z63" s="8">
        <f t="shared" si="4"/>
        <v>1.3091755520670652</v>
      </c>
      <c r="AA63" s="7">
        <f t="shared" si="6"/>
        <v>7.311735344393186E-2</v>
      </c>
    </row>
    <row r="64" spans="1:27">
      <c r="A64" s="5">
        <f>RentPrice!A63</f>
        <v>35064</v>
      </c>
      <c r="B64" s="6">
        <f>(RentPrice!B63 - RentPrice!B62)*B$4</f>
        <v>3.8046252342050678E-4</v>
      </c>
      <c r="C64" s="6">
        <f>(RentPrice!C63 - RentPrice!C62)*C$4</f>
        <v>4.2120311784478204E-4</v>
      </c>
      <c r="D64" s="6">
        <f>(RentPrice!D63 - RentPrice!D62)*D$4</f>
        <v>6.6094404877114511E-4</v>
      </c>
      <c r="E64" s="6">
        <f>(RentPrice!E63 - RentPrice!E62)*E$4</f>
        <v>7.8235413919691978E-5</v>
      </c>
      <c r="F64" s="6">
        <f>(RentPrice!F63 - RentPrice!F62)*F$4</f>
        <v>9.9606167274836365E-4</v>
      </c>
      <c r="G64" s="6">
        <f>(RentPrice!G63 - RentPrice!G62)*G$4</f>
        <v>6.408730518348471E-4</v>
      </c>
      <c r="H64" s="6">
        <f>(RentPrice!H63 - RentPrice!H62)*H$4</f>
        <v>-4.2388243438628423E-3</v>
      </c>
      <c r="I64" s="6">
        <f>(RentPrice!I63 - RentPrice!I62)*I$4</f>
        <v>5.9387598322486882E-4</v>
      </c>
      <c r="J64" s="6">
        <f>(RentPrice!J63 - RentPrice!J62)*J$4</f>
        <v>1.4574956833737275E-4</v>
      </c>
      <c r="K64" s="6">
        <f>(RentPrice!K63 - RentPrice!K62)*K$4</f>
        <v>3.7159574855946681E-4</v>
      </c>
      <c r="M64" s="6">
        <f>LN('OECD HP'!B64/'OECD HP'!B63)</f>
        <v>-2.0508001275579651E-4</v>
      </c>
      <c r="N64" s="6">
        <f>LN('OECD HP'!C64/'OECD HP'!C63)</f>
        <v>-1.0266498472836451E-2</v>
      </c>
      <c r="O64" s="6">
        <f>LN('OECD HP'!D64/'OECD HP'!D63)</f>
        <v>-4.1009985905320649E-3</v>
      </c>
      <c r="P64" s="6">
        <f>LN('OECD HP'!E64/'OECD HP'!E63)</f>
        <v>5.7569076453481798E-3</v>
      </c>
      <c r="Q64" s="6">
        <f>LN('OECD HP'!F64/'OECD HP'!F63)</f>
        <v>-2.5497123287802929E-3</v>
      </c>
      <c r="R64" s="6">
        <f>LN('OECD HP'!G64/'OECD HP'!G63)</f>
        <v>2.0405668007267196E-2</v>
      </c>
      <c r="S64" s="6">
        <f>LN('OECD HP'!H64/'OECD HP'!H63)</f>
        <v>6.0138705623640643E-3</v>
      </c>
      <c r="T64" s="6">
        <f>LN('OECD HP'!I64/'OECD HP'!I63)</f>
        <v>5.7019428754218554E-3</v>
      </c>
      <c r="U64" s="6">
        <f>LN('OECD HP'!J64/'OECD HP'!J63)</f>
        <v>8.9101202584208807E-3</v>
      </c>
      <c r="V64" s="6">
        <f>LN('OECD HP'!K64/'OECD HP'!K63)</f>
        <v>-4.7973679454719424E-3</v>
      </c>
      <c r="X64" s="8">
        <f>'OECD HP'!G63/'OECD HP'!G$3*X$4</f>
        <v>268.11224489795853</v>
      </c>
      <c r="Y64" s="8">
        <f>'OECD Rent'!G63/'OECD Rent'!G$3*Y$4</f>
        <v>354.07543258325001</v>
      </c>
      <c r="Z64" s="8">
        <f t="shared" si="4"/>
        <v>1.3206238779508501</v>
      </c>
      <c r="AA64" s="7">
        <f t="shared" si="6"/>
        <v>7.3756741560112582E-2</v>
      </c>
    </row>
    <row r="65" spans="1:27">
      <c r="A65" s="5">
        <f>RentPrice!A64</f>
        <v>35155</v>
      </c>
      <c r="B65" s="6">
        <f>(RentPrice!B64 - RentPrice!B63)*B$4</f>
        <v>6.0756461226425232E-4</v>
      </c>
      <c r="C65" s="6">
        <f>(RentPrice!C64 - RentPrice!C63)*C$4</f>
        <v>7.9984330660591032E-4</v>
      </c>
      <c r="D65" s="6">
        <f>(RentPrice!D64 - RentPrice!D63)*D$4</f>
        <v>4.1743989581826123E-4</v>
      </c>
      <c r="E65" s="6">
        <f>(RentPrice!E64 - RentPrice!E63)*E$4</f>
        <v>8.595080920111109E-4</v>
      </c>
      <c r="F65" s="6">
        <f>(RentPrice!F64 - RentPrice!F63)*F$4</f>
        <v>5.6871948623022674E-4</v>
      </c>
      <c r="G65" s="6">
        <f>(RentPrice!G64 - RentPrice!G63)*G$4</f>
        <v>-6.9792127633665495E-4</v>
      </c>
      <c r="H65" s="6">
        <f>(RentPrice!H64 - RentPrice!H63)*H$4</f>
        <v>-9.444122210737929E-4</v>
      </c>
      <c r="I65" s="6">
        <f>(RentPrice!I64 - RentPrice!I63)*I$4</f>
        <v>5.6519350956759219E-4</v>
      </c>
      <c r="J65" s="6">
        <f>(RentPrice!J64 - RentPrice!J63)*J$4</f>
        <v>-4.6191333902141774E-5</v>
      </c>
      <c r="K65" s="6">
        <f>(RentPrice!K64 - RentPrice!K63)*K$4</f>
        <v>3.2595463685279244E-4</v>
      </c>
      <c r="M65" s="6">
        <f>LN('OECD HP'!B65/'OECD HP'!B64)</f>
        <v>8.7178889413593204E-3</v>
      </c>
      <c r="N65" s="6">
        <f>LN('OECD HP'!C65/'OECD HP'!C64)</f>
        <v>1.2958839715182351E-2</v>
      </c>
      <c r="O65" s="6">
        <f>LN('OECD HP'!D65/'OECD HP'!D64)</f>
        <v>-5.1063414060234322E-3</v>
      </c>
      <c r="P65" s="6">
        <f>LN('OECD HP'!E65/'OECD HP'!E64)</f>
        <v>1.3126130585009868E-2</v>
      </c>
      <c r="Q65" s="6">
        <f>LN('OECD HP'!F65/'OECD HP'!F64)</f>
        <v>0</v>
      </c>
      <c r="R65" s="6">
        <f>LN('OECD HP'!G65/'OECD HP'!G64)</f>
        <v>-5.2967875824630646E-3</v>
      </c>
      <c r="S65" s="6">
        <f>LN('OECD HP'!H65/'OECD HP'!H64)</f>
        <v>2.3338232704554523E-2</v>
      </c>
      <c r="T65" s="6">
        <f>LN('OECD HP'!I65/'OECD HP'!I64)</f>
        <v>-3.6667305113831676E-3</v>
      </c>
      <c r="U65" s="6">
        <f>LN('OECD HP'!J65/'OECD HP'!J64)</f>
        <v>6.8271599737423708E-3</v>
      </c>
      <c r="V65" s="6">
        <f>LN('OECD HP'!K65/'OECD HP'!K64)</f>
        <v>-4.8007208323101553E-3</v>
      </c>
      <c r="X65" s="8">
        <f>'OECD HP'!G64/'OECD HP'!G$3*X$4</f>
        <v>273.6394557823121</v>
      </c>
      <c r="Y65" s="8">
        <f>'OECD Rent'!G64/'OECD Rent'!G$3*Y$4</f>
        <v>357.96322263705213</v>
      </c>
      <c r="Z65" s="8">
        <f t="shared" si="4"/>
        <v>1.3081564630863101</v>
      </c>
      <c r="AA65" s="7">
        <f t="shared" si="6"/>
        <v>7.3060437403085363E-2</v>
      </c>
    </row>
    <row r="66" spans="1:27">
      <c r="A66" s="5">
        <f>RentPrice!A65</f>
        <v>35246</v>
      </c>
      <c r="B66" s="6">
        <f>(RentPrice!B65 - RentPrice!B64)*B$4</f>
        <v>-1.6902641624737711E-4</v>
      </c>
      <c r="C66" s="6">
        <f>(RentPrice!C65 - RentPrice!C64)*C$4</f>
        <v>-5.5482745964100595E-4</v>
      </c>
      <c r="D66" s="6">
        <f>(RentPrice!D65 - RentPrice!D64)*D$4</f>
        <v>6.036881131002965E-4</v>
      </c>
      <c r="E66" s="6">
        <f>(RentPrice!E65 - RentPrice!E64)*E$4</f>
        <v>3.1955988847474448E-4</v>
      </c>
      <c r="F66" s="6">
        <f>(RentPrice!F65 - RentPrice!F64)*F$4</f>
        <v>3.0783974302127408E-4</v>
      </c>
      <c r="G66" s="6">
        <f>(RentPrice!G65 - RentPrice!G64)*G$4</f>
        <v>8.4110164184141001E-4</v>
      </c>
      <c r="H66" s="6">
        <f>(RentPrice!H65 - RentPrice!H64)*H$4</f>
        <v>-2.0229482058320243E-3</v>
      </c>
      <c r="I66" s="6">
        <f>(RentPrice!I65 - RentPrice!I64)*I$4</f>
        <v>8.5695375100323142E-4</v>
      </c>
      <c r="J66" s="6">
        <f>(RentPrice!J65 - RentPrice!J64)*J$4</f>
        <v>-3.5194107281718525E-6</v>
      </c>
      <c r="K66" s="6">
        <f>(RentPrice!K65 - RentPrice!K64)*K$4</f>
        <v>2.8150128633452947E-4</v>
      </c>
      <c r="M66" s="6">
        <f>LN('OECD HP'!B66/'OECD HP'!B65)</f>
        <v>5.5719915196538305E-3</v>
      </c>
      <c r="N66" s="6">
        <f>LN('OECD HP'!C66/'OECD HP'!C65)</f>
        <v>4.0144360117769625E-4</v>
      </c>
      <c r="O66" s="6">
        <f>LN('OECD HP'!D66/'OECD HP'!D65)</f>
        <v>-4.2545308538566974E-3</v>
      </c>
      <c r="P66" s="6">
        <f>LN('OECD HP'!E66/'OECD HP'!E65)</f>
        <v>-1.8682080929803876E-2</v>
      </c>
      <c r="Q66" s="6">
        <f>LN('OECD HP'!F66/'OECD HP'!F65)</f>
        <v>2.344666937638571E-3</v>
      </c>
      <c r="R66" s="6">
        <f>LN('OECD HP'!G66/'OECD HP'!G65)</f>
        <v>2.2243734531316051E-2</v>
      </c>
      <c r="S66" s="6">
        <f>LN('OECD HP'!H66/'OECD HP'!H65)</f>
        <v>3.3126342454066128E-2</v>
      </c>
      <c r="T66" s="6">
        <f>LN('OECD HP'!I66/'OECD HP'!I65)</f>
        <v>1.4876807089727407E-2</v>
      </c>
      <c r="U66" s="6">
        <f>LN('OECD HP'!J66/'OECD HP'!J65)</f>
        <v>6.6942218814940056E-3</v>
      </c>
      <c r="V66" s="6">
        <f>LN('OECD HP'!K66/'OECD HP'!K65)</f>
        <v>-4.5750819437556933E-3</v>
      </c>
      <c r="X66" s="8">
        <f>'OECD HP'!G65/'OECD HP'!G$3*X$4</f>
        <v>272.19387755102025</v>
      </c>
      <c r="Y66" s="8">
        <f>'OECD Rent'!G65/'OECD Rent'!G$3*Y$4</f>
        <v>360.16193055642287</v>
      </c>
      <c r="Z66" s="8">
        <f t="shared" si="4"/>
        <v>1.3231816005446846</v>
      </c>
      <c r="AA66" s="7">
        <f t="shared" si="6"/>
        <v>7.3899590169383994E-2</v>
      </c>
    </row>
    <row r="67" spans="1:27">
      <c r="A67" s="5">
        <f>RentPrice!A66</f>
        <v>35338</v>
      </c>
      <c r="B67" s="6">
        <f>(RentPrice!B66 - RentPrice!B65)*B$4</f>
        <v>1.77118532983903E-4</v>
      </c>
      <c r="C67" s="6">
        <f>(RentPrice!C66 - RentPrice!C65)*C$4</f>
        <v>1.8015746101203493E-4</v>
      </c>
      <c r="D67" s="6">
        <f>(RentPrice!D66 - RentPrice!D65)*D$4</f>
        <v>4.8655241561896872E-4</v>
      </c>
      <c r="E67" s="6">
        <f>(RentPrice!E66 - RentPrice!E65)*E$4</f>
        <v>1.7578294587397869E-3</v>
      </c>
      <c r="F67" s="6">
        <f>(RentPrice!F66 - RentPrice!F65)*F$4</f>
        <v>1.1260113153301658E-4</v>
      </c>
      <c r="G67" s="6">
        <f>(RentPrice!G66 - RentPrice!G65)*G$4</f>
        <v>-7.0225019056644855E-4</v>
      </c>
      <c r="H67" s="6">
        <f>(RentPrice!H66 - RentPrice!H65)*H$4</f>
        <v>-2.0853152531956605E-3</v>
      </c>
      <c r="I67" s="6">
        <f>(RentPrice!I66 - RentPrice!I65)*I$4</f>
        <v>-5.5716514531264363E-4</v>
      </c>
      <c r="J67" s="6">
        <f>(RentPrice!J66 - RentPrice!J65)*J$4</f>
        <v>9.4307507230859532E-5</v>
      </c>
      <c r="K67" s="6">
        <f>(RentPrice!K66 - RentPrice!K65)*K$4</f>
        <v>2.899024676034156E-4</v>
      </c>
      <c r="M67" s="6">
        <f>LN('OECD HP'!B67/'OECD HP'!B66)</f>
        <v>3.1346359384770393E-3</v>
      </c>
      <c r="N67" s="6">
        <f>LN('OECD HP'!C67/'OECD HP'!C66)</f>
        <v>-8.5908469644138999E-5</v>
      </c>
      <c r="O67" s="6">
        <f>LN('OECD HP'!D67/'OECD HP'!D66)</f>
        <v>-4.2342582834120181E-3</v>
      </c>
      <c r="P67" s="6">
        <f>LN('OECD HP'!E67/'OECD HP'!E66)</f>
        <v>2.51753489232538E-2</v>
      </c>
      <c r="Q67" s="6">
        <f>LN('OECD HP'!F67/'OECD HP'!F66)</f>
        <v>9.3240770297430848E-3</v>
      </c>
      <c r="R67" s="6">
        <f>LN('OECD HP'!G67/'OECD HP'!G66)</f>
        <v>3.3942288191901697E-2</v>
      </c>
      <c r="S67" s="6">
        <f>LN('OECD HP'!H67/'OECD HP'!H66)</f>
        <v>2.4505931064262997E-3</v>
      </c>
      <c r="T67" s="6">
        <f>LN('OECD HP'!I67/'OECD HP'!I66)</f>
        <v>1.6399595073000324E-2</v>
      </c>
      <c r="U67" s="6">
        <f>LN('OECD HP'!J67/'OECD HP'!J66)</f>
        <v>5.702451990769717E-3</v>
      </c>
      <c r="V67" s="6">
        <f>LN('OECD HP'!K67/'OECD HP'!K66)</f>
        <v>-3.1322731883333369E-3</v>
      </c>
      <c r="X67" s="8">
        <f>'OECD HP'!G66/'OECD HP'!G$3*X$4</f>
        <v>278.31632653061172</v>
      </c>
      <c r="Y67" s="8">
        <f>'OECD Rent'!G66/'OECD Rent'!G$3*Y$4</f>
        <v>364.77163504174592</v>
      </c>
      <c r="Z67" s="8">
        <f t="shared" si="4"/>
        <v>1.3106368555120502</v>
      </c>
      <c r="AA67" s="7">
        <f t="shared" si="6"/>
        <v>7.3198967128442774E-2</v>
      </c>
    </row>
    <row r="68" spans="1:27">
      <c r="A68" s="5">
        <f>RentPrice!A67</f>
        <v>35430</v>
      </c>
      <c r="B68" s="6">
        <f>(RentPrice!B67 - RentPrice!B66)*B$4</f>
        <v>2.6793820948671395E-4</v>
      </c>
      <c r="C68" s="6">
        <f>(RentPrice!C67 - RentPrice!C66)*C$4</f>
        <v>1.6243688228276127E-4</v>
      </c>
      <c r="D68" s="6">
        <f>(RentPrice!D67 - RentPrice!D66)*D$4</f>
        <v>5.9064920311578662E-4</v>
      </c>
      <c r="E68" s="6">
        <f>(RentPrice!E67 - RentPrice!E66)*E$4</f>
        <v>-5.2601911749988251E-4</v>
      </c>
      <c r="F68" s="6">
        <f>(RentPrice!F67 - RentPrice!F66)*F$4</f>
        <v>-4.6634668520416773E-4</v>
      </c>
      <c r="G68" s="6">
        <f>(RentPrice!G67 - RentPrice!G66)*G$4</f>
        <v>-1.809966229932273E-3</v>
      </c>
      <c r="H68" s="6">
        <f>(RentPrice!H67 - RentPrice!H66)*H$4</f>
        <v>1.4706569141915969E-3</v>
      </c>
      <c r="I68" s="6">
        <f>(RentPrice!I67 - RentPrice!I66)*I$4</f>
        <v>-8.196642943542569E-4</v>
      </c>
      <c r="J68" s="6">
        <f>(RentPrice!J67 - RentPrice!J66)*J$4</f>
        <v>4.2666664303650121E-5</v>
      </c>
      <c r="K68" s="6">
        <f>(RentPrice!K67 - RentPrice!K66)*K$4</f>
        <v>2.8110009822721391E-4</v>
      </c>
      <c r="M68" s="6">
        <f>LN('OECD HP'!B68/'OECD HP'!B67)</f>
        <v>8.2731775129160374E-3</v>
      </c>
      <c r="N68" s="6">
        <f>LN('OECD HP'!C68/'OECD HP'!C67)</f>
        <v>1.5653574868822313E-2</v>
      </c>
      <c r="O68" s="6">
        <f>LN('OECD HP'!D68/'OECD HP'!D67)</f>
        <v>-5.2878121508868007E-3</v>
      </c>
      <c r="P68" s="6">
        <f>LN('OECD HP'!E68/'OECD HP'!E67)</f>
        <v>7.7789873346880483E-3</v>
      </c>
      <c r="Q68" s="6">
        <f>LN('OECD HP'!F68/'OECD HP'!F67)</f>
        <v>-2.3475256444747843E-2</v>
      </c>
      <c r="R68" s="6">
        <f>LN('OECD HP'!G68/'OECD HP'!G67)</f>
        <v>2.1041103550153858E-2</v>
      </c>
      <c r="S68" s="6">
        <f>LN('OECD HP'!H68/'OECD HP'!H67)</f>
        <v>6.430548134221159E-2</v>
      </c>
      <c r="T68" s="6">
        <f>LN('OECD HP'!I68/'OECD HP'!I67)</f>
        <v>1.5183064524100984E-2</v>
      </c>
      <c r="U68" s="6">
        <f>LN('OECD HP'!J68/'OECD HP'!J67)</f>
        <v>6.0983655563159028E-3</v>
      </c>
      <c r="V68" s="6">
        <f>LN('OECD HP'!K68/'OECD HP'!K67)</f>
        <v>-3.1682371053362748E-3</v>
      </c>
      <c r="X68" s="8">
        <f>'OECD HP'!G67/'OECD HP'!G$3*X$4</f>
        <v>287.92517006802711</v>
      </c>
      <c r="Y68" s="8">
        <f>'OECD Rent'!G67/'OECD Rent'!G$3*Y$4</f>
        <v>368.05597411915045</v>
      </c>
      <c r="Z68" s="8">
        <f t="shared" si="4"/>
        <v>1.2783042692383966</v>
      </c>
      <c r="AA68" s="7">
        <f t="shared" si="6"/>
        <v>7.1393194682879996E-2</v>
      </c>
    </row>
    <row r="69" spans="1:27">
      <c r="A69" s="5">
        <f>RentPrice!A68</f>
        <v>35520</v>
      </c>
      <c r="B69" s="6">
        <f>(RentPrice!B68 - RentPrice!B67)*B$4</f>
        <v>-1.2645513943287289E-4</v>
      </c>
      <c r="C69" s="6">
        <f>(RentPrice!C68 - RentPrice!C67)*C$4</f>
        <v>-7.2730153232791631E-4</v>
      </c>
      <c r="D69" s="6">
        <f>(RentPrice!D68 - RentPrice!D67)*D$4</f>
        <v>6.3339687255382308E-4</v>
      </c>
      <c r="E69" s="6">
        <f>(RentPrice!E68 - RentPrice!E67)*E$4</f>
        <v>3.9025997312152011E-4</v>
      </c>
      <c r="F69" s="6">
        <f>(RentPrice!F68 - RentPrice!F67)*F$4</f>
        <v>1.8975436571119417E-3</v>
      </c>
      <c r="G69" s="6">
        <f>(RentPrice!G68 - RentPrice!G67)*G$4</f>
        <v>-8.1714528588741121E-4</v>
      </c>
      <c r="H69" s="6">
        <f>(RentPrice!H68 - RentPrice!H67)*H$4</f>
        <v>-2.8764252014680273E-3</v>
      </c>
      <c r="I69" s="6">
        <f>(RentPrice!I68 - RentPrice!I67)*I$4</f>
        <v>-3.2653375781057411E-4</v>
      </c>
      <c r="J69" s="6">
        <f>(RentPrice!J68 - RentPrice!J67)*J$4</f>
        <v>8.5965441186214875E-5</v>
      </c>
      <c r="K69" s="6">
        <f>(RentPrice!K68 - RentPrice!K67)*K$4</f>
        <v>2.2255097377104052E-4</v>
      </c>
      <c r="M69" s="6">
        <f>LN('OECD HP'!B69/'OECD HP'!B68)</f>
        <v>1.1480124877452071E-2</v>
      </c>
      <c r="N69" s="6">
        <f>LN('OECD HP'!C69/'OECD HP'!C68)</f>
        <v>1.1134072659191044E-2</v>
      </c>
      <c r="O69" s="6">
        <f>LN('OECD HP'!D69/'OECD HP'!D68)</f>
        <v>-5.1001489093422427E-3</v>
      </c>
      <c r="P69" s="6">
        <f>LN('OECD HP'!E69/'OECD HP'!E68)</f>
        <v>3.1795062051694786E-2</v>
      </c>
      <c r="Q69" s="6">
        <f>LN('OECD HP'!F69/'OECD HP'!F68)</f>
        <v>1.6490361746662595E-2</v>
      </c>
      <c r="R69" s="6">
        <f>LN('OECD HP'!G69/'OECD HP'!G68)</f>
        <v>1.2358254711429659E-2</v>
      </c>
      <c r="S69" s="6">
        <f>LN('OECD HP'!H69/'OECD HP'!H68)</f>
        <v>2.8047528272551806E-2</v>
      </c>
      <c r="T69" s="6">
        <f>LN('OECD HP'!I69/'OECD HP'!I68)</f>
        <v>2.240118990577164E-2</v>
      </c>
      <c r="U69" s="6">
        <f>LN('OECD HP'!J69/'OECD HP'!J68)</f>
        <v>8.441746980921731E-3</v>
      </c>
      <c r="V69" s="6">
        <f>LN('OECD HP'!K69/'OECD HP'!K68)</f>
        <v>-3.3829842309442701E-3</v>
      </c>
      <c r="X69" s="8">
        <f>'OECD HP'!G68/'OECD HP'!G$3*X$4</f>
        <v>294.04761904761853</v>
      </c>
      <c r="Y69" s="8">
        <f>'OECD Rent'!G68/'OECD Rent'!G$3*Y$4</f>
        <v>371.59005790455018</v>
      </c>
      <c r="Z69" s="8">
        <f t="shared" ref="Z69:Z132" si="7">Y69/X69</f>
        <v>1.2637070795134522</v>
      </c>
      <c r="AA69" s="7">
        <f t="shared" ref="AA69:AA100" si="8">Y69/X69*AA$4</f>
        <v>7.0577942764432758E-2</v>
      </c>
    </row>
    <row r="70" spans="1:27">
      <c r="A70" s="5">
        <f>RentPrice!A69</f>
        <v>35611</v>
      </c>
      <c r="B70" s="6">
        <f>(RentPrice!B69 - RentPrice!B68)*B$4</f>
        <v>-2.4935328179482598E-4</v>
      </c>
      <c r="C70" s="6">
        <f>(RentPrice!C69 - RentPrice!C68)*C$4</f>
        <v>-4.5408355734190893E-4</v>
      </c>
      <c r="D70" s="6">
        <f>(RentPrice!D69 - RentPrice!D68)*D$4</f>
        <v>5.2317527960852217E-4</v>
      </c>
      <c r="E70" s="6">
        <f>(RentPrice!E69 - RentPrice!E68)*E$4</f>
        <v>-9.4871857958061709E-4</v>
      </c>
      <c r="F70" s="6">
        <f>(RentPrice!F69 - RentPrice!F68)*F$4</f>
        <v>-1.0219626159163465E-3</v>
      </c>
      <c r="G70" s="6">
        <f>(RentPrice!G69 - RentPrice!G68)*G$4</f>
        <v>-7.4362800149364958E-4</v>
      </c>
      <c r="H70" s="6">
        <f>(RentPrice!H69 - RentPrice!H68)*H$4</f>
        <v>-5.3375199681305208E-4</v>
      </c>
      <c r="I70" s="6">
        <f>(RentPrice!I69 - RentPrice!I68)*I$4</f>
        <v>-1.0108052876233E-3</v>
      </c>
      <c r="J70" s="6">
        <f>(RentPrice!J69 - RentPrice!J68)*J$4</f>
        <v>-5.2223221945821006E-5</v>
      </c>
      <c r="K70" s="6">
        <f>(RentPrice!K69 - RentPrice!K68)*K$4</f>
        <v>2.478433065788428E-4</v>
      </c>
      <c r="M70" s="6">
        <f>LN('OECD HP'!B70/'OECD HP'!B69)</f>
        <v>2.0004667422294151E-2</v>
      </c>
      <c r="N70" s="6">
        <f>LN('OECD HP'!C70/'OECD HP'!C69)</f>
        <v>-2.6834577255875785E-3</v>
      </c>
      <c r="O70" s="6">
        <f>LN('OECD HP'!D70/'OECD HP'!D69)</f>
        <v>-3.3071508683650448E-3</v>
      </c>
      <c r="P70" s="6">
        <f>LN('OECD HP'!E70/'OECD HP'!E69)</f>
        <v>6.4040446300928002E-3</v>
      </c>
      <c r="Q70" s="6">
        <f>LN('OECD HP'!F70/'OECD HP'!F69)</f>
        <v>-7.0340265925303378E-3</v>
      </c>
      <c r="R70" s="6">
        <f>LN('OECD HP'!G70/'OECD HP'!G69)</f>
        <v>3.314910260907749E-2</v>
      </c>
      <c r="S70" s="6">
        <f>LN('OECD HP'!H70/'OECD HP'!H69)</f>
        <v>3.2526016524936599E-2</v>
      </c>
      <c r="T70" s="6">
        <f>LN('OECD HP'!I70/'OECD HP'!I69)</f>
        <v>1.7312527825472785E-2</v>
      </c>
      <c r="U70" s="6">
        <f>LN('OECD HP'!J70/'OECD HP'!J69)</f>
        <v>7.3601278663262748E-3</v>
      </c>
      <c r="V70" s="6">
        <f>LN('OECD HP'!K70/'OECD HP'!K69)</f>
        <v>-3.3016424544363848E-3</v>
      </c>
      <c r="X70" s="8">
        <f>'OECD HP'!G69/'OECD HP'!G$3*X$4</f>
        <v>297.7040816326525</v>
      </c>
      <c r="Y70" s="8">
        <f>'OECD Rent'!G69/'OECD Rent'!G$3*Y$4</f>
        <v>372.25608330392902</v>
      </c>
      <c r="Z70" s="8">
        <f t="shared" si="7"/>
        <v>1.2504231761365934</v>
      </c>
      <c r="AA70" s="7">
        <f t="shared" si="8"/>
        <v>6.983603778706951E-2</v>
      </c>
    </row>
    <row r="71" spans="1:27">
      <c r="A71" s="5">
        <f>RentPrice!A70</f>
        <v>35703</v>
      </c>
      <c r="B71" s="6">
        <f>(RentPrice!B70 - RentPrice!B69)*B$4</f>
        <v>-7.8680775490563056E-4</v>
      </c>
      <c r="C71" s="6">
        <f>(RentPrice!C70 - RentPrice!C69)*C$4</f>
        <v>2.997842000215779E-4</v>
      </c>
      <c r="D71" s="6">
        <f>(RentPrice!D70 - RentPrice!D69)*D$4</f>
        <v>4.2656614187370828E-4</v>
      </c>
      <c r="E71" s="6">
        <f>(RentPrice!E70 - RentPrice!E69)*E$4</f>
        <v>4.077413889046776E-4</v>
      </c>
      <c r="F71" s="6">
        <f>(RentPrice!F70 - RentPrice!F69)*F$4</f>
        <v>7.6323796004132427E-4</v>
      </c>
      <c r="G71" s="6">
        <f>(RentPrice!G70 - RentPrice!G69)*G$4</f>
        <v>-1.6990868805050953E-3</v>
      </c>
      <c r="H71" s="6">
        <f>(RentPrice!H70 - RentPrice!H69)*H$4</f>
        <v>-6.7285271078696242E-4</v>
      </c>
      <c r="I71" s="6">
        <f>(RentPrice!I70 - RentPrice!I69)*I$4</f>
        <v>-1.0450906774990053E-3</v>
      </c>
      <c r="J71" s="6">
        <f>(RentPrice!J70 - RentPrice!J69)*J$4</f>
        <v>1.8597638001134042E-5</v>
      </c>
      <c r="K71" s="6">
        <f>(RentPrice!K70 - RentPrice!K69)*K$4</f>
        <v>2.2251730188015476E-4</v>
      </c>
      <c r="M71" s="6">
        <f>LN('OECD HP'!B71/'OECD HP'!B70)</f>
        <v>1.9691379538419863E-2</v>
      </c>
      <c r="N71" s="6">
        <f>LN('OECD HP'!C71/'OECD HP'!C70)</f>
        <v>-6.0765651149805909E-3</v>
      </c>
      <c r="O71" s="6">
        <f>LN('OECD HP'!D71/'OECD HP'!D70)</f>
        <v>-2.1692673091173054E-3</v>
      </c>
      <c r="P71" s="6">
        <f>LN('OECD HP'!E71/'OECD HP'!E70)</f>
        <v>-2.3833049161761773E-2</v>
      </c>
      <c r="Q71" s="6">
        <f>LN('OECD HP'!F71/'OECD HP'!F70)</f>
        <v>1.1696039655610406E-2</v>
      </c>
      <c r="R71" s="6">
        <f>LN('OECD HP'!G71/'OECD HP'!G70)</f>
        <v>8.8033580918929887E-3</v>
      </c>
      <c r="S71" s="6">
        <f>LN('OECD HP'!H71/'OECD HP'!H70)</f>
        <v>4.3301051963190861E-2</v>
      </c>
      <c r="T71" s="6">
        <f>LN('OECD HP'!I71/'OECD HP'!I70)</f>
        <v>1.8005548680297297E-2</v>
      </c>
      <c r="U71" s="6">
        <f>LN('OECD HP'!J71/'OECD HP'!J70)</f>
        <v>1.0731156016358035E-2</v>
      </c>
      <c r="V71" s="6">
        <f>LN('OECD HP'!K71/'OECD HP'!K70)</f>
        <v>-3.6057690805603357E-3</v>
      </c>
      <c r="X71" s="8">
        <f>'OECD HP'!G70/'OECD HP'!G$3*X$4</f>
        <v>307.7380952380949</v>
      </c>
      <c r="Y71" s="8">
        <f>'OECD Rent'!G70/'OECD Rent'!G$3*Y$4</f>
        <v>375.46241752084268</v>
      </c>
      <c r="Z71" s="8">
        <f t="shared" si="7"/>
        <v>1.2200712987137647</v>
      </c>
      <c r="AA71" s="7">
        <f t="shared" si="8"/>
        <v>6.8140887777807677E-2</v>
      </c>
    </row>
    <row r="72" spans="1:27">
      <c r="A72" s="5">
        <f>RentPrice!A71</f>
        <v>35795</v>
      </c>
      <c r="B72" s="6">
        <f>(RentPrice!B71 - RentPrice!B70)*B$4</f>
        <v>-6.1276395779902293E-4</v>
      </c>
      <c r="C72" s="6">
        <f>(RentPrice!C71 - RentPrice!C70)*C$4</f>
        <v>4.8684357350079328E-4</v>
      </c>
      <c r="D72" s="6">
        <f>(RentPrice!D71 - RentPrice!D70)*D$4</f>
        <v>2.8224441364124654E-4</v>
      </c>
      <c r="E72" s="6">
        <f>(RentPrice!E71 - RentPrice!E70)*E$4</f>
        <v>2.0500266820024679E-3</v>
      </c>
      <c r="F72" s="6">
        <f>(RentPrice!F71 - RentPrice!F70)*F$4</f>
        <v>-4.1898111037701007E-4</v>
      </c>
      <c r="G72" s="6">
        <f>(RentPrice!G71 - RentPrice!G70)*G$4</f>
        <v>5.7382633602499745E-5</v>
      </c>
      <c r="H72" s="6">
        <f>(RentPrice!H71 - RentPrice!H70)*H$4</f>
        <v>-1.2797548740168673E-3</v>
      </c>
      <c r="I72" s="6">
        <f>(RentPrice!I71 - RentPrice!I70)*I$4</f>
        <v>-1.1027411159882749E-3</v>
      </c>
      <c r="J72" s="6">
        <f>(RentPrice!J71 - RentPrice!J70)*J$4</f>
        <v>-1.0981525541793119E-4</v>
      </c>
      <c r="K72" s="6">
        <f>(RentPrice!K71 - RentPrice!K70)*K$4</f>
        <v>1.6378059056414577E-4</v>
      </c>
      <c r="M72" s="6">
        <f>LN('OECD HP'!B72/'OECD HP'!B71)</f>
        <v>2.3923133972067176E-2</v>
      </c>
      <c r="N72" s="6">
        <f>LN('OECD HP'!C72/'OECD HP'!C71)</f>
        <v>-4.2152930390705473E-3</v>
      </c>
      <c r="O72" s="6">
        <f>LN('OECD HP'!D72/'OECD HP'!D71)</f>
        <v>-2.5126142263715255E-3</v>
      </c>
      <c r="P72" s="6">
        <f>LN('OECD HP'!E72/'OECD HP'!E71)</f>
        <v>1.1887761968034474E-2</v>
      </c>
      <c r="Q72" s="6">
        <f>LN('OECD HP'!F72/'OECD HP'!F71)</f>
        <v>-4.6620130630800182E-3</v>
      </c>
      <c r="R72" s="6">
        <f>LN('OECD HP'!G72/'OECD HP'!G71)</f>
        <v>3.4987422235297702E-2</v>
      </c>
      <c r="S72" s="6">
        <f>LN('OECD HP'!H72/'OECD HP'!H71)</f>
        <v>4.7388962936208479E-2</v>
      </c>
      <c r="T72" s="6">
        <f>LN('OECD HP'!I72/'OECD HP'!I71)</f>
        <v>2.7957844470688036E-2</v>
      </c>
      <c r="U72" s="6">
        <f>LN('OECD HP'!J72/'OECD HP'!J71)</f>
        <v>1.2266024879884829E-2</v>
      </c>
      <c r="V72" s="6">
        <f>LN('OECD HP'!K72/'OECD HP'!K71)</f>
        <v>-3.7718805447261353E-3</v>
      </c>
      <c r="X72" s="8">
        <f>'OECD HP'!G71/'OECD HP'!G$3*X$4</f>
        <v>310.45918367346866</v>
      </c>
      <c r="Y72" s="8">
        <f>'OECD Rent'!G71/'OECD Rent'!G$3*Y$4</f>
        <v>379.10057956505375</v>
      </c>
      <c r="Z72" s="8">
        <f t="shared" si="7"/>
        <v>1.2210963614585162</v>
      </c>
      <c r="AA72" s="7">
        <f t="shared" si="8"/>
        <v>6.8198137452911881E-2</v>
      </c>
    </row>
    <row r="73" spans="1:27">
      <c r="A73" s="5">
        <f>RentPrice!A72</f>
        <v>35885</v>
      </c>
      <c r="B73" s="6">
        <f>(RentPrice!B72 - RentPrice!B71)*B$4</f>
        <v>-1.0440393337048429E-3</v>
      </c>
      <c r="C73" s="6">
        <f>(RentPrice!C72 - RentPrice!C71)*C$4</f>
        <v>4.084277413271004E-4</v>
      </c>
      <c r="D73" s="6">
        <f>(RentPrice!D72 - RentPrice!D71)*D$4</f>
        <v>2.5129142106814108E-4</v>
      </c>
      <c r="E73" s="6">
        <f>(RentPrice!E72 - RentPrice!E71)*E$4</f>
        <v>-2.6283042579329848E-5</v>
      </c>
      <c r="F73" s="6">
        <f>(RentPrice!F72 - RentPrice!F71)*F$4</f>
        <v>6.6317692458215565E-4</v>
      </c>
      <c r="G73" s="6">
        <f>(RentPrice!G72 - RentPrice!G71)*G$4</f>
        <v>-1.8104819360503992E-3</v>
      </c>
      <c r="H73" s="6">
        <f>(RentPrice!H72 - RentPrice!H71)*H$4</f>
        <v>-1.5113762520999312E-3</v>
      </c>
      <c r="I73" s="6">
        <f>(RentPrice!I72 - RentPrice!I71)*I$4</f>
        <v>-2.3217441904088139E-3</v>
      </c>
      <c r="J73" s="6">
        <f>(RentPrice!J72 - RentPrice!J71)*J$4</f>
        <v>-2.3554706286878834E-4</v>
      </c>
      <c r="K73" s="6">
        <f>(RentPrice!K72 - RentPrice!K71)*K$4</f>
        <v>2.6892414086956425E-4</v>
      </c>
      <c r="M73" s="6">
        <f>LN('OECD HP'!B73/'OECD HP'!B72)</f>
        <v>1.7674567930370665E-2</v>
      </c>
      <c r="N73" s="6">
        <f>LN('OECD HP'!C73/'OECD HP'!C72)</f>
        <v>-8.6543501218903623E-3</v>
      </c>
      <c r="O73" s="6">
        <f>LN('OECD HP'!D73/'OECD HP'!D72)</f>
        <v>-2.3233800906233754E-3</v>
      </c>
      <c r="P73" s="6">
        <f>LN('OECD HP'!E73/'OECD HP'!E72)</f>
        <v>3.9986014157725382E-2</v>
      </c>
      <c r="Q73" s="6">
        <f>LN('OECD HP'!F73/'OECD HP'!F72)</f>
        <v>1.1614532553578697E-2</v>
      </c>
      <c r="R73" s="6">
        <f>LN('OECD HP'!G73/'OECD HP'!G72)</f>
        <v>4.0938359079971377E-2</v>
      </c>
      <c r="S73" s="6">
        <f>LN('OECD HP'!H73/'OECD HP'!H72)</f>
        <v>7.8916168693416403E-2</v>
      </c>
      <c r="T73" s="6">
        <f>LN('OECD HP'!I73/'OECD HP'!I72)</f>
        <v>1.9866872816331784E-2</v>
      </c>
      <c r="U73" s="6">
        <f>LN('OECD HP'!J73/'OECD HP'!J72)</f>
        <v>1.3987385951198757E-2</v>
      </c>
      <c r="V73" s="6">
        <f>LN('OECD HP'!K73/'OECD HP'!K72)</f>
        <v>-4.7615415312445746E-3</v>
      </c>
      <c r="X73" s="8">
        <f>'OECD HP'!G72/'OECD HP'!G$3*X$4</f>
        <v>321.51360544217664</v>
      </c>
      <c r="Y73" s="8">
        <f>'OECD Rent'!G72/'OECD Rent'!G$3*Y$4</f>
        <v>382.20076547041282</v>
      </c>
      <c r="Z73" s="8">
        <f t="shared" si="7"/>
        <v>1.1887545627961009</v>
      </c>
      <c r="AA73" s="7">
        <f t="shared" si="8"/>
        <v>6.6391850496148444E-2</v>
      </c>
    </row>
    <row r="74" spans="1:27">
      <c r="A74" s="5">
        <f>RentPrice!A73</f>
        <v>35976</v>
      </c>
      <c r="B74" s="6">
        <f>(RentPrice!B73 - RentPrice!B72)*B$4</f>
        <v>-5.1470224729287988E-4</v>
      </c>
      <c r="C74" s="6">
        <f>(RentPrice!C73 - RentPrice!C72)*C$4</f>
        <v>6.6227671636703898E-4</v>
      </c>
      <c r="D74" s="6">
        <f>(RentPrice!D73 - RentPrice!D72)*D$4</f>
        <v>2.8510185024893919E-4</v>
      </c>
      <c r="E74" s="6">
        <f>(RentPrice!E73 - RentPrice!E72)*E$4</f>
        <v>-1.6153405141039736E-3</v>
      </c>
      <c r="F74" s="6">
        <f>(RentPrice!F73 - RentPrice!F72)*F$4</f>
        <v>-4.2208845661272456E-4</v>
      </c>
      <c r="G74" s="6">
        <f>(RentPrice!G73 - RentPrice!G72)*G$4</f>
        <v>-2.4819958057762269E-3</v>
      </c>
      <c r="H74" s="6">
        <f>(RentPrice!H73 - RentPrice!H72)*H$4</f>
        <v>-4.0815839235334855E-3</v>
      </c>
      <c r="I74" s="6">
        <f>(RentPrice!I73 - RentPrice!I72)*I$4</f>
        <v>-1.2565912708361103E-3</v>
      </c>
      <c r="J74" s="6">
        <f>(RentPrice!J73 - RentPrice!J72)*J$4</f>
        <v>-3.0872299635622386E-4</v>
      </c>
      <c r="K74" s="6">
        <f>(RentPrice!K73 - RentPrice!K72)*K$4</f>
        <v>-7.1350599833273369E-5</v>
      </c>
      <c r="M74" s="6">
        <f>LN('OECD HP'!B74/'OECD HP'!B73)</f>
        <v>4.9584256045503332E-3</v>
      </c>
      <c r="N74" s="6">
        <f>LN('OECD HP'!C74/'OECD HP'!C73)</f>
        <v>-3.6879501291927157E-3</v>
      </c>
      <c r="O74" s="6">
        <f>LN('OECD HP'!D74/'OECD HP'!D73)</f>
        <v>-1.4515497951340681E-3</v>
      </c>
      <c r="P74" s="6">
        <f>LN('OECD HP'!E74/'OECD HP'!E73)</f>
        <v>2.5570918970238291E-2</v>
      </c>
      <c r="Q74" s="6">
        <f>LN('OECD HP'!F74/'OECD HP'!F73)</f>
        <v>6.9045152824164435E-3</v>
      </c>
      <c r="R74" s="6">
        <f>LN('OECD HP'!G74/'OECD HP'!G73)</f>
        <v>2.6307417169456095E-2</v>
      </c>
      <c r="S74" s="6">
        <f>LN('OECD HP'!H74/'OECD HP'!H73)</f>
        <v>7.5756241040301986E-2</v>
      </c>
      <c r="T74" s="6">
        <f>LN('OECD HP'!I74/'OECD HP'!I73)</f>
        <v>2.3575116740313887E-2</v>
      </c>
      <c r="U74" s="6">
        <f>LN('OECD HP'!J74/'OECD HP'!J73)</f>
        <v>1.307313648015416E-2</v>
      </c>
      <c r="V74" s="6">
        <f>LN('OECD HP'!K74/'OECD HP'!K73)</f>
        <v>-4.8210902752047003E-3</v>
      </c>
      <c r="X74" s="8">
        <f>'OECD HP'!G73/'OECD HP'!G$3*X$4</f>
        <v>334.94897959183601</v>
      </c>
      <c r="Y74" s="8">
        <f>'OECD Rent'!G73/'OECD Rent'!G$3*Y$4</f>
        <v>383.32133373975387</v>
      </c>
      <c r="Z74" s="8">
        <f t="shared" si="7"/>
        <v>1.1444170816906614</v>
      </c>
      <c r="AA74" s="7">
        <f t="shared" si="8"/>
        <v>6.3915605601656253E-2</v>
      </c>
    </row>
    <row r="75" spans="1:27">
      <c r="A75" s="5">
        <f>RentPrice!A74</f>
        <v>36068</v>
      </c>
      <c r="B75" s="6">
        <f>(RentPrice!B74 - RentPrice!B73)*B$4</f>
        <v>2.0046145539225429E-4</v>
      </c>
      <c r="C75" s="6">
        <f>(RentPrice!C74 - RentPrice!C73)*C$4</f>
        <v>3.746774788446547E-4</v>
      </c>
      <c r="D75" s="6">
        <f>(RentPrice!D74 - RentPrice!D73)*D$4</f>
        <v>2.0083520231759834E-4</v>
      </c>
      <c r="E75" s="6">
        <f>(RentPrice!E74 - RentPrice!E73)*E$4</f>
        <v>-7.9879918038742515E-4</v>
      </c>
      <c r="F75" s="6">
        <f>(RentPrice!F74 - RentPrice!F73)*F$4</f>
        <v>-1.1814725817378443E-4</v>
      </c>
      <c r="G75" s="6">
        <f>(RentPrice!G74 - RentPrice!G73)*G$4</f>
        <v>-1.0432713987279481E-3</v>
      </c>
      <c r="H75" s="6">
        <f>(RentPrice!H74 - RentPrice!H73)*H$4</f>
        <v>-3.5164944339919416E-3</v>
      </c>
      <c r="I75" s="6">
        <f>(RentPrice!I74 - RentPrice!I73)*I$4</f>
        <v>-1.4552521957069331E-3</v>
      </c>
      <c r="J75" s="6">
        <f>(RentPrice!J74 - RentPrice!J73)*J$4</f>
        <v>-2.6333534079866561E-4</v>
      </c>
      <c r="K75" s="6">
        <f>(RentPrice!K74 - RentPrice!K73)*K$4</f>
        <v>1.8692216812610916E-4</v>
      </c>
      <c r="M75" s="6">
        <f>LN('OECD HP'!B75/'OECD HP'!B74)</f>
        <v>1.4788322072942391E-2</v>
      </c>
      <c r="N75" s="6">
        <f>LN('OECD HP'!C75/'OECD HP'!C74)</f>
        <v>1.0500102367161649E-2</v>
      </c>
      <c r="O75" s="6">
        <f>LN('OECD HP'!D75/'OECD HP'!D74)</f>
        <v>1.9018171405604787E-3</v>
      </c>
      <c r="P75" s="6">
        <f>LN('OECD HP'!E75/'OECD HP'!E74)</f>
        <v>-2.739725293745819E-3</v>
      </c>
      <c r="Q75" s="6">
        <f>LN('OECD HP'!F75/'OECD HP'!F74)</f>
        <v>1.1402631992869918E-2</v>
      </c>
      <c r="R75" s="6">
        <f>LN('OECD HP'!G75/'OECD HP'!G74)</f>
        <v>1.2532416146809099E-2</v>
      </c>
      <c r="S75" s="6">
        <f>LN('OECD HP'!H75/'OECD HP'!H74)</f>
        <v>5.4747053163876867E-2</v>
      </c>
      <c r="T75" s="6">
        <f>LN('OECD HP'!I75/'OECD HP'!I74)</f>
        <v>3.2889115407748339E-2</v>
      </c>
      <c r="U75" s="6">
        <f>LN('OECD HP'!J75/'OECD HP'!J74)</f>
        <v>1.6223019826411136E-2</v>
      </c>
      <c r="V75" s="6">
        <f>LN('OECD HP'!K75/'OECD HP'!K74)</f>
        <v>-8.4013946517880345E-3</v>
      </c>
      <c r="X75" s="8">
        <f>'OECD HP'!G74/'OECD HP'!G$3*X$4</f>
        <v>343.87755102040734</v>
      </c>
      <c r="Y75" s="8">
        <f>'OECD Rent'!G74/'OECD Rent'!G$3*Y$4</f>
        <v>387.13062631632988</v>
      </c>
      <c r="Z75" s="8">
        <f t="shared" si="7"/>
        <v>1.1257804563501608</v>
      </c>
      <c r="AA75" s="7">
        <f t="shared" si="8"/>
        <v>6.2874751516142663E-2</v>
      </c>
    </row>
    <row r="76" spans="1:27">
      <c r="A76" s="5">
        <f>RentPrice!A75</f>
        <v>36160</v>
      </c>
      <c r="B76" s="6">
        <f>(RentPrice!B75 - RentPrice!B74)*B$4</f>
        <v>-5.220308844977405E-4</v>
      </c>
      <c r="C76" s="6">
        <f>(RentPrice!C75 - RentPrice!C74)*C$4</f>
        <v>-4.5713633376957136E-4</v>
      </c>
      <c r="D76" s="6">
        <f>(RentPrice!D75 - RentPrice!D74)*D$4</f>
        <v>-3.7787184881888169E-5</v>
      </c>
      <c r="E76" s="6">
        <f>(RentPrice!E75 - RentPrice!E74)*E$4</f>
        <v>6.2497228491878128E-4</v>
      </c>
      <c r="F76" s="6">
        <f>(RentPrice!F75 - RentPrice!F74)*F$4</f>
        <v>-4.1656952145145259E-4</v>
      </c>
      <c r="G76" s="6">
        <f>(RentPrice!G75 - RentPrice!G74)*G$4</f>
        <v>-1.6420580369355255E-4</v>
      </c>
      <c r="H76" s="6">
        <f>(RentPrice!H75 - RentPrice!H74)*H$4</f>
        <v>-4.074584737868538E-3</v>
      </c>
      <c r="I76" s="6">
        <f>(RentPrice!I75 - RentPrice!I74)*I$4</f>
        <v>-2.1353634903755751E-3</v>
      </c>
      <c r="J76" s="6">
        <f>(RentPrice!J75 - RentPrice!J74)*J$4</f>
        <v>-3.5667742301913303E-4</v>
      </c>
      <c r="K76" s="6">
        <f>(RentPrice!K75 - RentPrice!K74)*K$4</f>
        <v>3.0788940119196316E-4</v>
      </c>
      <c r="M76" s="6">
        <f>LN('OECD HP'!B76/'OECD HP'!B75)</f>
        <v>1.8528822154814842E-2</v>
      </c>
      <c r="N76" s="6">
        <f>LN('OECD HP'!C76/'OECD HP'!C75)</f>
        <v>9.9686885475162423E-3</v>
      </c>
      <c r="O76" s="6">
        <f>LN('OECD HP'!D76/'OECD HP'!D75)</f>
        <v>-6.0761288840119909E-5</v>
      </c>
      <c r="P76" s="6">
        <f>LN('OECD HP'!E76/'OECD HP'!E75)</f>
        <v>1.8385769617155701E-2</v>
      </c>
      <c r="Q76" s="6">
        <f>LN('OECD HP'!F76/'OECD HP'!F75)</f>
        <v>2.6847250022204928E-2</v>
      </c>
      <c r="R76" s="6">
        <f>LN('OECD HP'!G76/'OECD HP'!G75)</f>
        <v>1.8149318505675745E-2</v>
      </c>
      <c r="S76" s="6">
        <f>LN('OECD HP'!H76/'OECD HP'!H75)</f>
        <v>3.9672542251486767E-2</v>
      </c>
      <c r="T76" s="6">
        <f>LN('OECD HP'!I76/'OECD HP'!I75)</f>
        <v>1.1372101042346755E-2</v>
      </c>
      <c r="U76" s="6">
        <f>LN('OECD HP'!J76/'OECD HP'!J75)</f>
        <v>1.4565645168850058E-2</v>
      </c>
      <c r="V76" s="6">
        <f>LN('OECD HP'!K76/'OECD HP'!K75)</f>
        <v>-8.6230207139862524E-3</v>
      </c>
      <c r="X76" s="8">
        <f>'OECD HP'!G75/'OECD HP'!G$3*X$4</f>
        <v>348.21428571428532</v>
      </c>
      <c r="Y76" s="8">
        <f>'OECD Rent'!G75/'OECD Rent'!G$3*Y$4</f>
        <v>390.9914158258706</v>
      </c>
      <c r="Z76" s="8">
        <f t="shared" si="7"/>
        <v>1.1228471428845528</v>
      </c>
      <c r="AA76" s="7">
        <f t="shared" si="8"/>
        <v>6.2710926185698568E-2</v>
      </c>
    </row>
    <row r="77" spans="1:27">
      <c r="A77" s="5">
        <f>RentPrice!A76</f>
        <v>36250</v>
      </c>
      <c r="B77" s="6">
        <f>(RentPrice!B76 - RentPrice!B75)*B$4</f>
        <v>-6.3447927173862625E-4</v>
      </c>
      <c r="C77" s="6">
        <f>(RentPrice!C76 - RentPrice!C75)*C$4</f>
        <v>-4.1837365273717663E-4</v>
      </c>
      <c r="D77" s="6">
        <f>(RentPrice!D76 - RentPrice!D75)*D$4</f>
        <v>7.2033393304596051E-5</v>
      </c>
      <c r="E77" s="6">
        <f>(RentPrice!E76 - RentPrice!E75)*E$4</f>
        <v>-5.8548589256903199E-4</v>
      </c>
      <c r="F77" s="6">
        <f>(RentPrice!F76 - RentPrice!F75)*F$4</f>
        <v>-1.4792381754641217E-3</v>
      </c>
      <c r="G77" s="6">
        <f>(RentPrice!G76 - RentPrice!G75)*G$4</f>
        <v>-7.7711407166043743E-4</v>
      </c>
      <c r="H77" s="6">
        <f>(RentPrice!H76 - RentPrice!H75)*H$4</f>
        <v>-4.9542226302660463E-3</v>
      </c>
      <c r="I77" s="6">
        <f>(RentPrice!I76 - RentPrice!I75)*I$4</f>
        <v>-1.0822239117811085E-3</v>
      </c>
      <c r="J77" s="6">
        <f>(RentPrice!J76 - RentPrice!J75)*J$4</f>
        <v>-5.6480964976995344E-4</v>
      </c>
      <c r="K77" s="6">
        <f>(RentPrice!K76 - RentPrice!K75)*K$4</f>
        <v>3.1880427807301135E-4</v>
      </c>
      <c r="M77" s="6">
        <f>LN('OECD HP'!B77/'OECD HP'!B76)</f>
        <v>1.9599170097706849E-2</v>
      </c>
      <c r="N77" s="6">
        <f>LN('OECD HP'!C77/'OECD HP'!C76)</f>
        <v>9.8093433178481782E-3</v>
      </c>
      <c r="O77" s="6">
        <f>LN('OECD HP'!D77/'OECD HP'!D76)</f>
        <v>-1.161796065374014E-3</v>
      </c>
      <c r="P77" s="6">
        <f>LN('OECD HP'!E77/'OECD HP'!E76)</f>
        <v>4.0979628915604515E-3</v>
      </c>
      <c r="Q77" s="6">
        <f>LN('OECD HP'!F77/'OECD HP'!F76)</f>
        <v>1.0977058757330679E-2</v>
      </c>
      <c r="R77" s="6">
        <f>LN('OECD HP'!G77/'OECD HP'!G76)</f>
        <v>2.6971116774793472E-2</v>
      </c>
      <c r="S77" s="6">
        <f>LN('OECD HP'!H77/'OECD HP'!H76)</f>
        <v>2.9798671601374265E-2</v>
      </c>
      <c r="T77" s="6">
        <f>LN('OECD HP'!I77/'OECD HP'!I76)</f>
        <v>2.6779614617330586E-2</v>
      </c>
      <c r="U77" s="6">
        <f>LN('OECD HP'!J77/'OECD HP'!J76)</f>
        <v>1.4816229124829824E-2</v>
      </c>
      <c r="V77" s="6">
        <f>LN('OECD HP'!K77/'OECD HP'!K76)</f>
        <v>-8.7325643417673956E-3</v>
      </c>
      <c r="X77" s="8">
        <f>'OECD HP'!G76/'OECD HP'!G$3*X$4</f>
        <v>354.59183673469295</v>
      </c>
      <c r="Y77" s="8">
        <f>'OECD Rent'!G76/'OECD Rent'!G$3*Y$4</f>
        <v>393.22995621790608</v>
      </c>
      <c r="Z77" s="8">
        <f t="shared" si="7"/>
        <v>1.1089650563843136</v>
      </c>
      <c r="AA77" s="7">
        <f t="shared" si="8"/>
        <v>6.1935612727106563E-2</v>
      </c>
    </row>
    <row r="78" spans="1:27">
      <c r="A78" s="5">
        <f>RentPrice!A77</f>
        <v>36341</v>
      </c>
      <c r="B78" s="6">
        <f>(RentPrice!B77 - RentPrice!B76)*B$4</f>
        <v>-8.0598356606931309E-4</v>
      </c>
      <c r="C78" s="6">
        <f>(RentPrice!C77 - RentPrice!C76)*C$4</f>
        <v>-4.3267690932098071E-4</v>
      </c>
      <c r="D78" s="6">
        <f>(RentPrice!D77 - RentPrice!D76)*D$4</f>
        <v>2.4796378853408408E-4</v>
      </c>
      <c r="E78" s="6">
        <f>(RentPrice!E77 - RentPrice!E76)*E$4</f>
        <v>1.7351241845473334E-4</v>
      </c>
      <c r="F78" s="6">
        <f>(RentPrice!F77 - RentPrice!F76)*F$4</f>
        <v>-3.9539789182633936E-4</v>
      </c>
      <c r="G78" s="6">
        <f>(RentPrice!G77 - RentPrice!G76)*G$4</f>
        <v>-1.2892343368848217E-3</v>
      </c>
      <c r="H78" s="6">
        <f>(RentPrice!H77 - RentPrice!H76)*H$4</f>
        <v>-2.2119765193594808E-3</v>
      </c>
      <c r="I78" s="6">
        <f>(RentPrice!I77 - RentPrice!I76)*I$4</f>
        <v>-1.9210502447544711E-3</v>
      </c>
      <c r="J78" s="6">
        <f>(RentPrice!J77 - RentPrice!J76)*J$4</f>
        <v>-3.8216558397602076E-4</v>
      </c>
      <c r="K78" s="6">
        <f>(RentPrice!K77 - RentPrice!K76)*K$4</f>
        <v>5.1816437818686019E-4</v>
      </c>
      <c r="M78" s="6">
        <f>LN('OECD HP'!B78/'OECD HP'!B77)</f>
        <v>2.3281708159873488E-2</v>
      </c>
      <c r="N78" s="6">
        <f>LN('OECD HP'!C78/'OECD HP'!C77)</f>
        <v>6.2537059628891183E-3</v>
      </c>
      <c r="O78" s="6">
        <f>LN('OECD HP'!D78/'OECD HP'!D77)</f>
        <v>5.4941979790076032E-4</v>
      </c>
      <c r="P78" s="6">
        <f>LN('OECD HP'!E78/'OECD HP'!E77)</f>
        <v>3.6603327063183706E-2</v>
      </c>
      <c r="Q78" s="6">
        <f>LN('OECD HP'!F78/'OECD HP'!F77)</f>
        <v>2.3733584335467628E-2</v>
      </c>
      <c r="R78" s="6">
        <f>LN('OECD HP'!G78/'OECD HP'!G77)</f>
        <v>4.2724944666341309E-2</v>
      </c>
      <c r="S78" s="6">
        <f>LN('OECD HP'!H78/'OECD HP'!H77)</f>
        <v>4.8660938697110204E-2</v>
      </c>
      <c r="T78" s="6">
        <f>LN('OECD HP'!I78/'OECD HP'!I77)</f>
        <v>2.3521671438961798E-2</v>
      </c>
      <c r="U78" s="6">
        <f>LN('OECD HP'!J78/'OECD HP'!J77)</f>
        <v>1.5429941672247162E-2</v>
      </c>
      <c r="V78" s="6">
        <f>LN('OECD HP'!K78/'OECD HP'!K77)</f>
        <v>-8.9649753244436681E-3</v>
      </c>
      <c r="X78" s="8">
        <f>'OECD HP'!G77/'OECD HP'!G$3*X$4</f>
        <v>364.28571428571377</v>
      </c>
      <c r="Y78" s="8">
        <f>'OECD Rent'!G77/'OECD Rent'!G$3*Y$4</f>
        <v>395.59047509281078</v>
      </c>
      <c r="Z78" s="8">
        <f t="shared" si="7"/>
        <v>1.0859346375096781</v>
      </c>
      <c r="AA78" s="7">
        <f t="shared" si="8"/>
        <v>6.0649365612149543E-2</v>
      </c>
    </row>
    <row r="79" spans="1:27">
      <c r="A79" s="5">
        <f>RentPrice!A78</f>
        <v>36433</v>
      </c>
      <c r="B79" s="6">
        <f>(RentPrice!B78 - RentPrice!B77)*B$4</f>
        <v>-9.8235560411594723E-4</v>
      </c>
      <c r="C79" s="6">
        <f>(RentPrice!C78 - RentPrice!C77)*C$4</f>
        <v>-2.427044322383724E-4</v>
      </c>
      <c r="D79" s="6">
        <f>(RentPrice!D78 - RentPrice!D77)*D$4</f>
        <v>1.3220093804050111E-4</v>
      </c>
      <c r="E79" s="6">
        <f>(RentPrice!E78 - RentPrice!E77)*E$4</f>
        <v>-1.3954300765286088E-3</v>
      </c>
      <c r="F79" s="6">
        <f>(RentPrice!F78 - RentPrice!F77)*F$4</f>
        <v>-1.4334735087938992E-3</v>
      </c>
      <c r="G79" s="6">
        <f>(RentPrice!G78 - RentPrice!G77)*G$4</f>
        <v>-2.0771902422697629E-3</v>
      </c>
      <c r="H79" s="6">
        <f>(RentPrice!H78 - RentPrice!H77)*H$4</f>
        <v>-2.7038569599365384E-3</v>
      </c>
      <c r="I79" s="6">
        <f>(RentPrice!I78 - RentPrice!I77)*I$4</f>
        <v>-1.2840329268226055E-3</v>
      </c>
      <c r="J79" s="6">
        <f>(RentPrice!J78 - RentPrice!J77)*J$4</f>
        <v>-4.7381004166506085E-4</v>
      </c>
      <c r="K79" s="6">
        <f>(RentPrice!K78 - RentPrice!K77)*K$4</f>
        <v>4.3068527105220568E-4</v>
      </c>
      <c r="M79" s="6">
        <f>LN('OECD HP'!B79/'OECD HP'!B78)</f>
        <v>2.7660933653606268E-2</v>
      </c>
      <c r="N79" s="6">
        <f>LN('OECD HP'!C79/'OECD HP'!C78)</f>
        <v>1.0500333931104684E-2</v>
      </c>
      <c r="O79" s="6">
        <f>LN('OECD HP'!D79/'OECD HP'!D78)</f>
        <v>6.1861877672863778E-3</v>
      </c>
      <c r="P79" s="6">
        <f>LN('OECD HP'!E79/'OECD HP'!E78)</f>
        <v>2.7624460908801114E-2</v>
      </c>
      <c r="Q79" s="6">
        <f>LN('OECD HP'!F79/'OECD HP'!F78)</f>
        <v>1.9007964087178732E-2</v>
      </c>
      <c r="R79" s="6">
        <f>LN('OECD HP'!G79/'OECD HP'!G78)</f>
        <v>4.0974074210305481E-2</v>
      </c>
      <c r="S79" s="6">
        <f>LN('OECD HP'!H79/'OECD HP'!H78)</f>
        <v>4.6706711891820629E-2</v>
      </c>
      <c r="T79" s="6">
        <f>LN('OECD HP'!I79/'OECD HP'!I78)</f>
        <v>2.0132366522263658E-2</v>
      </c>
      <c r="U79" s="6">
        <f>LN('OECD HP'!J79/'OECD HP'!J78)</f>
        <v>1.5195471846770978E-2</v>
      </c>
      <c r="V79" s="6">
        <f>LN('OECD HP'!K79/'OECD HP'!K78)</f>
        <v>-9.1013651139551666E-3</v>
      </c>
      <c r="X79" s="8">
        <f>'OECD HP'!G78/'OECD HP'!G$3*X$4</f>
        <v>380.18707482993142</v>
      </c>
      <c r="Y79" s="8">
        <f>'OECD Rent'!G78/'OECD Rent'!G$3*Y$4</f>
        <v>398.75102326042412</v>
      </c>
      <c r="Z79" s="8">
        <f t="shared" si="7"/>
        <v>1.048828457513441</v>
      </c>
      <c r="AA79" s="7">
        <f t="shared" si="8"/>
        <v>5.8576988325959554E-2</v>
      </c>
    </row>
    <row r="80" spans="1:27">
      <c r="A80" s="5">
        <f>RentPrice!A79</f>
        <v>36525</v>
      </c>
      <c r="B80" s="6">
        <f>(RentPrice!B79 - RentPrice!B78)*B$4</f>
        <v>-1.0122993258842438E-3</v>
      </c>
      <c r="C80" s="6">
        <f>(RentPrice!C79 - RentPrice!C78)*C$4</f>
        <v>-4.5158799713729112E-4</v>
      </c>
      <c r="D80" s="6">
        <f>(RentPrice!D79 - RentPrice!D78)*D$4</f>
        <v>-1.3147908348062312E-4</v>
      </c>
      <c r="E80" s="6">
        <f>(RentPrice!E79 - RentPrice!E78)*E$4</f>
        <v>-9.5433611183362067E-4</v>
      </c>
      <c r="F80" s="6">
        <f>(RentPrice!F79 - RentPrice!F78)*F$4</f>
        <v>-1.057985268088181E-3</v>
      </c>
      <c r="G80" s="6">
        <f>(RentPrice!G79 - RentPrice!G78)*G$4</f>
        <v>-1.9101292314040834E-3</v>
      </c>
      <c r="H80" s="6">
        <f>(RentPrice!H79 - RentPrice!H78)*H$4</f>
        <v>-3.2447519641525067E-3</v>
      </c>
      <c r="I80" s="6">
        <f>(RentPrice!I79 - RentPrice!I78)*I$4</f>
        <v>-1.1257343798207655E-3</v>
      </c>
      <c r="J80" s="6">
        <f>(RentPrice!J79 - RentPrice!J78)*J$4</f>
        <v>-4.3765317476781158E-4</v>
      </c>
      <c r="K80" s="6">
        <f>(RentPrice!K79 - RentPrice!K78)*K$4</f>
        <v>3.5045423411794827E-4</v>
      </c>
      <c r="M80" s="6">
        <f>LN('OECD HP'!B80/'OECD HP'!B79)</f>
        <v>2.2155395974535145E-2</v>
      </c>
      <c r="N80" s="6">
        <f>LN('OECD HP'!C80/'OECD HP'!C79)</f>
        <v>1.2445347407050812E-2</v>
      </c>
      <c r="O80" s="6">
        <f>LN('OECD HP'!D80/'OECD HP'!D79)</f>
        <v>-3.4100589931758033E-4</v>
      </c>
      <c r="P80" s="6">
        <f>LN('OECD HP'!E80/'OECD HP'!E79)</f>
        <v>1.6211103366995681E-2</v>
      </c>
      <c r="Q80" s="6">
        <f>LN('OECD HP'!F80/'OECD HP'!F79)</f>
        <v>2.6833395267351165E-2</v>
      </c>
      <c r="R80" s="6">
        <f>LN('OECD HP'!G80/'OECD HP'!G79)</f>
        <v>3.9567450932184466E-2</v>
      </c>
      <c r="S80" s="6">
        <f>LN('OECD HP'!H80/'OECD HP'!H79)</f>
        <v>5.0292339763300026E-2</v>
      </c>
      <c r="T80" s="6">
        <f>LN('OECD HP'!I80/'OECD HP'!I79)</f>
        <v>2.6580196422505527E-2</v>
      </c>
      <c r="U80" s="6">
        <f>LN('OECD HP'!J80/'OECD HP'!J79)</f>
        <v>1.7453221074122963E-2</v>
      </c>
      <c r="V80" s="6">
        <f>LN('OECD HP'!K80/'OECD HP'!K79)</f>
        <v>-9.5390719182879714E-3</v>
      </c>
      <c r="X80" s="8">
        <f>'OECD HP'!G79/'OECD HP'!G$3*X$4</f>
        <v>396.08843537414901</v>
      </c>
      <c r="Y80" s="8">
        <f>'OECD Rent'!G79/'OECD Rent'!G$3*Y$4</f>
        <v>401.91354772696013</v>
      </c>
      <c r="Z80" s="8">
        <f t="shared" si="7"/>
        <v>1.0147065953776426</v>
      </c>
      <c r="AA80" s="7">
        <f t="shared" si="8"/>
        <v>5.6671284961724661E-2</v>
      </c>
    </row>
    <row r="81" spans="1:27">
      <c r="A81" s="5">
        <f>RentPrice!A80</f>
        <v>36616</v>
      </c>
      <c r="B81" s="6">
        <f>(RentPrice!B80 - RentPrice!B79)*B$4</f>
        <v>-7.1971636007035051E-4</v>
      </c>
      <c r="C81" s="6">
        <f>(RentPrice!C80 - RentPrice!C79)*C$4</f>
        <v>-5.6821988223692546E-4</v>
      </c>
      <c r="D81" s="6">
        <f>(RentPrice!D80 - RentPrice!D79)*D$4</f>
        <v>1.6646081460604815E-4</v>
      </c>
      <c r="E81" s="6">
        <f>(RentPrice!E80 - RentPrice!E79)*E$4</f>
        <v>-3.684774867403765E-4</v>
      </c>
      <c r="F81" s="6">
        <f>(RentPrice!F80 - RentPrice!F79)*F$4</f>
        <v>-2.1601746322628072E-3</v>
      </c>
      <c r="G81" s="6">
        <f>(RentPrice!G80 - RentPrice!G79)*G$4</f>
        <v>-1.74613102109107E-3</v>
      </c>
      <c r="H81" s="6">
        <f>(RentPrice!H80 - RentPrice!H79)*H$4</f>
        <v>4.3633350561215285E-4</v>
      </c>
      <c r="I81" s="6">
        <f>(RentPrice!I80 - RentPrice!I79)*I$4</f>
        <v>-1.8286077470681848E-3</v>
      </c>
      <c r="J81" s="6">
        <f>(RentPrice!J80 - RentPrice!J79)*J$4</f>
        <v>-4.1985484131960876E-4</v>
      </c>
      <c r="K81" s="6">
        <f>(RentPrice!K80 - RentPrice!K79)*K$4</f>
        <v>3.8624191745517987E-4</v>
      </c>
      <c r="M81" s="6">
        <f>LN('OECD HP'!B81/'OECD HP'!B80)</f>
        <v>1.9216121658252348E-2</v>
      </c>
      <c r="N81" s="6">
        <f>LN('OECD HP'!C81/'OECD HP'!C80)</f>
        <v>1.0766880733639069E-2</v>
      </c>
      <c r="O81" s="6">
        <f>LN('OECD HP'!D81/'OECD HP'!D80)</f>
        <v>-9.0140163700633547E-3</v>
      </c>
      <c r="P81" s="6">
        <f>LN('OECD HP'!E81/'OECD HP'!E80)</f>
        <v>2.325957093133115E-3</v>
      </c>
      <c r="Q81" s="6">
        <f>LN('OECD HP'!F81/'OECD HP'!F80)</f>
        <v>1.8163970667714292E-2</v>
      </c>
      <c r="R81" s="6">
        <f>LN('OECD HP'!G81/'OECD HP'!G80)</f>
        <v>3.5873742373574616E-2</v>
      </c>
      <c r="S81" s="6">
        <f>LN('OECD HP'!H81/'OECD HP'!H80)</f>
        <v>5.0310951655135931E-2</v>
      </c>
      <c r="T81" s="6">
        <f>LN('OECD HP'!I81/'OECD HP'!I80)</f>
        <v>3.5528851436782777E-2</v>
      </c>
      <c r="U81" s="6">
        <f>LN('OECD HP'!J81/'OECD HP'!J80)</f>
        <v>1.665136560564507E-2</v>
      </c>
      <c r="V81" s="6">
        <f>LN('OECD HP'!K81/'OECD HP'!K80)</f>
        <v>-1.0027909046871408E-2</v>
      </c>
      <c r="X81" s="8">
        <f>'OECD HP'!G80/'OECD HP'!G$3*X$4</f>
        <v>412.07482993197209</v>
      </c>
      <c r="Y81" s="8">
        <f>'OECD Rent'!G80/'OECD Rent'!G$3*Y$4</f>
        <v>405.28150370460054</v>
      </c>
      <c r="Z81" s="8">
        <f t="shared" si="7"/>
        <v>0.98351433833390645</v>
      </c>
      <c r="AA81" s="7">
        <f t="shared" si="8"/>
        <v>5.49291998155578E-2</v>
      </c>
    </row>
    <row r="82" spans="1:27">
      <c r="A82" s="5">
        <f>RentPrice!A81</f>
        <v>36707</v>
      </c>
      <c r="B82" s="6">
        <f>(RentPrice!B81 - RentPrice!B80)*B$4</f>
        <v>-5.8149679152967419E-4</v>
      </c>
      <c r="C82" s="6">
        <f>(RentPrice!C81 - RentPrice!C80)*C$4</f>
        <v>-4.1320855817503482E-4</v>
      </c>
      <c r="D82" s="6">
        <f>(RentPrice!D81 - RentPrice!D80)*D$4</f>
        <v>6.6037558231925894E-4</v>
      </c>
      <c r="E82" s="6">
        <f>(RentPrice!E81 - RentPrice!E80)*E$4</f>
        <v>3.5321781493289836E-4</v>
      </c>
      <c r="F82" s="6">
        <f>(RentPrice!F81 - RentPrice!F80)*F$4</f>
        <v>-9.8032218084349409E-4</v>
      </c>
      <c r="G82" s="6">
        <f>(RentPrice!G81 - RentPrice!G80)*G$4</f>
        <v>-1.5812269594764699E-3</v>
      </c>
      <c r="H82" s="6">
        <f>(RentPrice!H81 - RentPrice!H80)*H$4</f>
        <v>4.1582070819053151E-4</v>
      </c>
      <c r="I82" s="6">
        <f>(RentPrice!I81 - RentPrice!I80)*I$4</f>
        <v>-2.0543265750974419E-3</v>
      </c>
      <c r="J82" s="6">
        <f>(RentPrice!J81 - RentPrice!J80)*J$4</f>
        <v>-4.4397519387606163E-4</v>
      </c>
      <c r="K82" s="6">
        <f>(RentPrice!K81 - RentPrice!K80)*K$4</f>
        <v>4.5851786506367919E-4</v>
      </c>
      <c r="M82" s="6">
        <f>LN('OECD HP'!B82/'OECD HP'!B81)</f>
        <v>2.2947703770198084E-3</v>
      </c>
      <c r="N82" s="6">
        <f>LN('OECD HP'!C82/'OECD HP'!C81)</f>
        <v>1.0501854606898354E-2</v>
      </c>
      <c r="O82" s="6">
        <f>LN('OECD HP'!D82/'OECD HP'!D81)</f>
        <v>9.9883244323231042E-3</v>
      </c>
      <c r="P82" s="6">
        <f>LN('OECD HP'!E82/'OECD HP'!E81)</f>
        <v>1.5546357105594781E-2</v>
      </c>
      <c r="Q82" s="6">
        <f>LN('OECD HP'!F82/'OECD HP'!F81)</f>
        <v>2.176149178353675E-2</v>
      </c>
      <c r="R82" s="6">
        <f>LN('OECD HP'!G82/'OECD HP'!G81)</f>
        <v>6.7460573299371121E-3</v>
      </c>
      <c r="S82" s="6">
        <f>LN('OECD HP'!H82/'OECD HP'!H81)</f>
        <v>4.0976441678230495E-2</v>
      </c>
      <c r="T82" s="6">
        <f>LN('OECD HP'!I82/'OECD HP'!I81)</f>
        <v>2.6874033561009713E-2</v>
      </c>
      <c r="U82" s="6">
        <f>LN('OECD HP'!J82/'OECD HP'!J81)</f>
        <v>1.5954754402246966E-2</v>
      </c>
      <c r="V82" s="6">
        <f>LN('OECD HP'!K82/'OECD HP'!K81)</f>
        <v>-1.0374583774043451E-2</v>
      </c>
      <c r="X82" s="8">
        <f>'OECD HP'!G81/'OECD HP'!G$3*X$4</f>
        <v>427.12585034013568</v>
      </c>
      <c r="Y82" s="8">
        <f>'OECD Rent'!G81/'OECD Rent'!G$3*Y$4</f>
        <v>408.0196005008462</v>
      </c>
      <c r="Z82" s="8">
        <f t="shared" si="7"/>
        <v>0.95526786818434306</v>
      </c>
      <c r="AA82" s="7">
        <f t="shared" si="8"/>
        <v>5.3351636639856745E-2</v>
      </c>
    </row>
    <row r="83" spans="1:27">
      <c r="A83" s="5">
        <f>RentPrice!A82</f>
        <v>36799</v>
      </c>
      <c r="B83" s="6">
        <f>(RentPrice!B82 - RentPrice!B81)*B$4</f>
        <v>3.1506215590120288E-4</v>
      </c>
      <c r="C83" s="6">
        <f>(RentPrice!C82 - RentPrice!C81)*C$4</f>
        <v>-4.1518730085417558E-4</v>
      </c>
      <c r="D83" s="6">
        <f>(RentPrice!D82 - RentPrice!D81)*D$4</f>
        <v>-4.6644585362230865E-4</v>
      </c>
      <c r="E83" s="6">
        <f>(RentPrice!E82 - RentPrice!E81)*E$4</f>
        <v>-2.7024970906208912E-4</v>
      </c>
      <c r="F83" s="6">
        <f>(RentPrice!F82 - RentPrice!F81)*F$4</f>
        <v>-1.1353516725949851E-3</v>
      </c>
      <c r="G83" s="6">
        <f>(RentPrice!G82 - RentPrice!G81)*G$4</f>
        <v>1.7590333028363704E-4</v>
      </c>
      <c r="H83" s="6">
        <f>(RentPrice!H82 - RentPrice!H81)*H$4</f>
        <v>1.4590389481004334E-3</v>
      </c>
      <c r="I83" s="6">
        <f>(RentPrice!I82 - RentPrice!I81)*I$4</f>
        <v>-1.2947060732876265E-3</v>
      </c>
      <c r="J83" s="6">
        <f>(RentPrice!J82 - RentPrice!J81)*J$4</f>
        <v>-3.7710179214931058E-4</v>
      </c>
      <c r="K83" s="6">
        <f>(RentPrice!K82 - RentPrice!K81)*K$4</f>
        <v>5.0724129661274496E-4</v>
      </c>
      <c r="M83" s="6">
        <f>LN('OECD HP'!B83/'OECD HP'!B82)</f>
        <v>2.0120485478391712E-2</v>
      </c>
      <c r="N83" s="6">
        <f>LN('OECD HP'!C83/'OECD HP'!C82)</f>
        <v>1.0431807382685314E-2</v>
      </c>
      <c r="O83" s="6">
        <f>LN('OECD HP'!D83/'OECD HP'!D82)</f>
        <v>8.3808986843298475E-3</v>
      </c>
      <c r="P83" s="6">
        <f>LN('OECD HP'!E83/'OECD HP'!E82)</f>
        <v>2.7149238349569949E-2</v>
      </c>
      <c r="Q83" s="6">
        <f>LN('OECD HP'!F83/'OECD HP'!F82)</f>
        <v>1.3605651929903729E-2</v>
      </c>
      <c r="R83" s="6">
        <f>LN('OECD HP'!G83/'OECD HP'!G82)</f>
        <v>4.3531391777094731E-2</v>
      </c>
      <c r="S83" s="6">
        <f>LN('OECD HP'!H83/'OECD HP'!H82)</f>
        <v>4.8833927959302963E-2</v>
      </c>
      <c r="T83" s="6">
        <f>LN('OECD HP'!I83/'OECD HP'!I82)</f>
        <v>2.3709745806430829E-2</v>
      </c>
      <c r="U83" s="6">
        <f>LN('OECD HP'!J83/'OECD HP'!J82)</f>
        <v>1.7372249758951554E-2</v>
      </c>
      <c r="V83" s="6">
        <f>LN('OECD HP'!K83/'OECD HP'!K82)</f>
        <v>-1.0547055792821572E-2</v>
      </c>
      <c r="X83" s="8">
        <f>'OECD HP'!G82/'OECD HP'!G$3*X$4</f>
        <v>430.01700680272023</v>
      </c>
      <c r="Y83" s="8">
        <f>'OECD Rent'!G82/'OECD Rent'!G$3*Y$4</f>
        <v>412.13266057850547</v>
      </c>
      <c r="Z83" s="8">
        <f t="shared" si="7"/>
        <v>0.95841014206114972</v>
      </c>
      <c r="AA83" s="7">
        <f t="shared" si="8"/>
        <v>5.3527132393123254E-2</v>
      </c>
    </row>
    <row r="84" spans="1:27">
      <c r="A84" s="5">
        <f>RentPrice!A83</f>
        <v>36891</v>
      </c>
      <c r="B84" s="6">
        <f>(RentPrice!B83 - RentPrice!B82)*B$4</f>
        <v>-7.6437990043719825E-4</v>
      </c>
      <c r="C84" s="6">
        <f>(RentPrice!C83 - RentPrice!C82)*C$4</f>
        <v>-3.8335308478893901E-4</v>
      </c>
      <c r="D84" s="6">
        <f>(RentPrice!D83 - RentPrice!D82)*D$4</f>
        <v>-2.6723755181630069E-4</v>
      </c>
      <c r="E84" s="6">
        <f>(RentPrice!E83 - RentPrice!E82)*E$4</f>
        <v>-8.7593176942275515E-4</v>
      </c>
      <c r="F84" s="6">
        <f>(RentPrice!F83 - RentPrice!F82)*F$4</f>
        <v>-7.1048113539588418E-4</v>
      </c>
      <c r="G84" s="6">
        <f>(RentPrice!G83 - RentPrice!G82)*G$4</f>
        <v>-1.859940408662795E-3</v>
      </c>
      <c r="H84" s="6">
        <f>(RentPrice!H83 - RentPrice!H82)*H$4</f>
        <v>1.3871838275881774E-3</v>
      </c>
      <c r="I84" s="6">
        <f>(RentPrice!I83 - RentPrice!I82)*I$4</f>
        <v>-1.061080759416055E-3</v>
      </c>
      <c r="J84" s="6">
        <f>(RentPrice!J83 - RentPrice!J82)*J$4</f>
        <v>-4.3558891593758852E-4</v>
      </c>
      <c r="K84" s="6">
        <f>(RentPrice!K83 - RentPrice!K82)*K$4</f>
        <v>5.3782695174123697E-4</v>
      </c>
      <c r="M84" s="6">
        <f>LN('OECD HP'!B84/'OECD HP'!B83)</f>
        <v>2.6624775822922813E-2</v>
      </c>
      <c r="N84" s="6">
        <f>LN('OECD HP'!C84/'OECD HP'!C83)</f>
        <v>1.221750796857665E-2</v>
      </c>
      <c r="O84" s="6">
        <f>LN('OECD HP'!D84/'OECD HP'!D83)</f>
        <v>-2.5667817963093754E-3</v>
      </c>
      <c r="P84" s="6">
        <f>LN('OECD HP'!E84/'OECD HP'!E83)</f>
        <v>2.7690074798831864E-2</v>
      </c>
      <c r="Q84" s="6">
        <f>LN('OECD HP'!F84/'OECD HP'!F83)</f>
        <v>2.1013189603346707E-2</v>
      </c>
      <c r="R84" s="6">
        <f>LN('OECD HP'!G84/'OECD HP'!G83)</f>
        <v>9.9840708787770904E-3</v>
      </c>
      <c r="S84" s="6">
        <f>LN('OECD HP'!H84/'OECD HP'!H83)</f>
        <v>3.4995985124555436E-2</v>
      </c>
      <c r="T84" s="6">
        <f>LN('OECD HP'!I84/'OECD HP'!I83)</f>
        <v>2.7811420165444471E-2</v>
      </c>
      <c r="U84" s="6">
        <f>LN('OECD HP'!J84/'OECD HP'!J83)</f>
        <v>1.8303683108968079E-2</v>
      </c>
      <c r="V84" s="6">
        <f>LN('OECD HP'!K84/'OECD HP'!K83)</f>
        <v>-1.0892939876002887E-2</v>
      </c>
      <c r="X84" s="8">
        <f>'OECD HP'!G83/'OECD HP'!G$3*X$4</f>
        <v>449.14965986394469</v>
      </c>
      <c r="Y84" s="8">
        <f>'OECD Rent'!G83/'OECD Rent'!G$3*Y$4</f>
        <v>415.54645395968606</v>
      </c>
      <c r="Z84" s="8">
        <f t="shared" si="7"/>
        <v>0.9251848350181594</v>
      </c>
      <c r="AA84" s="7">
        <f t="shared" si="8"/>
        <v>5.1671501561559245E-2</v>
      </c>
    </row>
    <row r="85" spans="1:27">
      <c r="A85" s="5">
        <f>RentPrice!A84</f>
        <v>36981</v>
      </c>
      <c r="B85" s="6">
        <f>(RentPrice!B84 - RentPrice!B83)*B$4</f>
        <v>-8.6013768448497984E-4</v>
      </c>
      <c r="C85" s="6">
        <f>(RentPrice!C84 - RentPrice!C83)*C$4</f>
        <v>-4.4425395346312467E-4</v>
      </c>
      <c r="D85" s="6">
        <f>(RentPrice!D84 - RentPrice!D83)*D$4</f>
        <v>2.7589776818731486E-4</v>
      </c>
      <c r="E85" s="6">
        <f>(RentPrice!E84 - RentPrice!E83)*E$4</f>
        <v>-8.4396593907719558E-4</v>
      </c>
      <c r="F85" s="6">
        <f>(RentPrice!F84 - RentPrice!F83)*F$4</f>
        <v>-1.4069079493672389E-3</v>
      </c>
      <c r="G85" s="6">
        <f>(RentPrice!G84 - RentPrice!G83)*G$4</f>
        <v>-1.3955329865944743E-4</v>
      </c>
      <c r="H85" s="6">
        <f>(RentPrice!H84 - RentPrice!H83)*H$4</f>
        <v>6.6426813281570806E-4</v>
      </c>
      <c r="I85" s="6">
        <f>(RentPrice!I84 - RentPrice!I83)*I$4</f>
        <v>-1.2979871740445388E-3</v>
      </c>
      <c r="J85" s="6">
        <f>(RentPrice!J84 - RentPrice!J83)*J$4</f>
        <v>-4.9477950085473528E-4</v>
      </c>
      <c r="K85" s="6">
        <f>(RentPrice!K84 - RentPrice!K83)*K$4</f>
        <v>5.1047820442035605E-4</v>
      </c>
      <c r="M85" s="6">
        <f>LN('OECD HP'!B85/'OECD HP'!B84)</f>
        <v>3.1476621580823122E-2</v>
      </c>
      <c r="N85" s="6">
        <f>LN('OECD HP'!C85/'OECD HP'!C84)</f>
        <v>8.2156826007501634E-3</v>
      </c>
      <c r="O85" s="6">
        <f>LN('OECD HP'!D85/'OECD HP'!D84)</f>
        <v>-4.6180812015122231E-3</v>
      </c>
      <c r="P85" s="6">
        <f>LN('OECD HP'!E85/'OECD HP'!E84)</f>
        <v>1.6282273708190593E-2</v>
      </c>
      <c r="Q85" s="6">
        <f>LN('OECD HP'!F85/'OECD HP'!F84)</f>
        <v>2.243084697552733E-2</v>
      </c>
      <c r="R85" s="6">
        <f>LN('OECD HP'!G85/'OECD HP'!G84)</f>
        <v>1.7281857218905183E-2</v>
      </c>
      <c r="S85" s="6">
        <f>LN('OECD HP'!H85/'OECD HP'!H84)</f>
        <v>1.2573603799411675E-2</v>
      </c>
      <c r="T85" s="6">
        <f>LN('OECD HP'!I85/'OECD HP'!I84)</f>
        <v>3.1805182615074349E-3</v>
      </c>
      <c r="U85" s="6">
        <f>LN('OECD HP'!J85/'OECD HP'!J84)</f>
        <v>1.5963542418273448E-2</v>
      </c>
      <c r="V85" s="6">
        <f>LN('OECD HP'!K85/'OECD HP'!K84)</f>
        <v>-1.2090692155696796E-2</v>
      </c>
      <c r="X85" s="8">
        <f>'OECD HP'!G84/'OECD HP'!G$3*X$4</f>
        <v>453.65646258503352</v>
      </c>
      <c r="Y85" s="8">
        <f>'OECD Rent'!G84/'OECD Rent'!G$3*Y$4</f>
        <v>418.58514569763912</v>
      </c>
      <c r="Z85" s="8">
        <f t="shared" si="7"/>
        <v>0.92269190504296938</v>
      </c>
      <c r="AA85" s="7">
        <f t="shared" si="8"/>
        <v>5.1532271615033633E-2</v>
      </c>
    </row>
    <row r="86" spans="1:27">
      <c r="A86" s="5">
        <f>RentPrice!A85</f>
        <v>37072</v>
      </c>
      <c r="B86" s="6">
        <f>(RentPrice!B85 - RentPrice!B84)*B$4</f>
        <v>-1.1766682085505363E-3</v>
      </c>
      <c r="C86" s="6">
        <f>(RentPrice!C85 - RentPrice!C84)*C$4</f>
        <v>-2.2343145913968627E-4</v>
      </c>
      <c r="D86" s="6">
        <f>(RentPrice!D85 - RentPrice!D84)*D$4</f>
        <v>3.7219682775235899E-4</v>
      </c>
      <c r="E86" s="6">
        <f>(RentPrice!E85 - RentPrice!E84)*E$4</f>
        <v>-2.1504008854463536E-4</v>
      </c>
      <c r="F86" s="6">
        <f>(RentPrice!F85 - RentPrice!F84)*F$4</f>
        <v>-1.1581601000595354E-3</v>
      </c>
      <c r="G86" s="6">
        <f>(RentPrice!G85 - RentPrice!G84)*G$4</f>
        <v>-3.2080999206488122E-4</v>
      </c>
      <c r="H86" s="6">
        <f>(RentPrice!H85 - RentPrice!H84)*H$4</f>
        <v>1.151280295293812E-4</v>
      </c>
      <c r="I86" s="6">
        <f>(RentPrice!I85 - RentPrice!I84)*I$4</f>
        <v>5.9660815813593507E-5</v>
      </c>
      <c r="J86" s="6">
        <f>(RentPrice!J85 - RentPrice!J84)*J$4</f>
        <v>-2.5975281820709943E-4</v>
      </c>
      <c r="K86" s="6">
        <f>(RentPrice!K85 - RentPrice!K84)*K$4</f>
        <v>4.6484782487201407E-4</v>
      </c>
      <c r="M86" s="6">
        <f>LN('OECD HP'!B86/'OECD HP'!B85)</f>
        <v>5.2495321567063442E-2</v>
      </c>
      <c r="N86" s="6">
        <f>LN('OECD HP'!C86/'OECD HP'!C85)</f>
        <v>1.5341817988152198E-2</v>
      </c>
      <c r="O86" s="6">
        <f>LN('OECD HP'!D86/'OECD HP'!D85)</f>
        <v>-5.98843039371242E-4</v>
      </c>
      <c r="P86" s="6">
        <f>LN('OECD HP'!E86/'OECD HP'!E85)</f>
        <v>2.45415276825297E-2</v>
      </c>
      <c r="Q86" s="6">
        <f>LN('OECD HP'!F86/'OECD HP'!F85)</f>
        <v>1.6498999417940325E-2</v>
      </c>
      <c r="R86" s="6">
        <f>LN('OECD HP'!G86/'OECD HP'!G85)</f>
        <v>2.5824311966570149E-2</v>
      </c>
      <c r="S86" s="6">
        <f>LN('OECD HP'!H86/'OECD HP'!H85)</f>
        <v>1.9030869074145949E-2</v>
      </c>
      <c r="T86" s="6">
        <f>LN('OECD HP'!I86/'OECD HP'!I85)</f>
        <v>9.874563334514485E-3</v>
      </c>
      <c r="U86" s="6">
        <f>LN('OECD HP'!J86/'OECD HP'!J85)</f>
        <v>1.5382357625547707E-2</v>
      </c>
      <c r="V86" s="6">
        <f>LN('OECD HP'!K86/'OECD HP'!K85)</f>
        <v>-1.241983258324238E-2</v>
      </c>
      <c r="X86" s="8">
        <f>'OECD HP'!G85/'OECD HP'!G$3*X$4</f>
        <v>461.56462585033927</v>
      </c>
      <c r="Y86" s="8">
        <f>'OECD Rent'!G85/'OECD Rent'!G$3*Y$4</f>
        <v>423.2367934874473</v>
      </c>
      <c r="Z86" s="8">
        <f t="shared" si="7"/>
        <v>0.91696107063603349</v>
      </c>
      <c r="AA86" s="7">
        <f t="shared" si="8"/>
        <v>5.1212204956135994E-2</v>
      </c>
    </row>
    <row r="87" spans="1:27">
      <c r="A87" s="5">
        <f>RentPrice!A86</f>
        <v>37164</v>
      </c>
      <c r="B87" s="6">
        <f>(RentPrice!B86 - RentPrice!B85)*B$4</f>
        <v>-2.2044178666376949E-3</v>
      </c>
      <c r="C87" s="6">
        <f>(RentPrice!C86 - RentPrice!C85)*C$4</f>
        <v>-5.60767605192462E-4</v>
      </c>
      <c r="D87" s="6">
        <f>(RentPrice!D86 - RentPrice!D85)*D$4</f>
        <v>2.6262220716620298E-4</v>
      </c>
      <c r="E87" s="6">
        <f>(RentPrice!E86 - RentPrice!E85)*E$4</f>
        <v>-6.976018950575494E-4</v>
      </c>
      <c r="F87" s="6">
        <f>(RentPrice!F86 - RentPrice!F85)*F$4</f>
        <v>-7.3012018088145186E-4</v>
      </c>
      <c r="G87" s="6">
        <f>(RentPrice!G86 - RentPrice!G85)*G$4</f>
        <v>-9.9620985155943567E-4</v>
      </c>
      <c r="H87" s="6">
        <f>(RentPrice!H86 - RentPrice!H85)*H$4</f>
        <v>-5.2289919233618892E-4</v>
      </c>
      <c r="I87" s="6">
        <f>(RentPrice!I86 - RentPrice!I85)*I$4</f>
        <v>-3.9122058631924729E-4</v>
      </c>
      <c r="J87" s="6">
        <f>(RentPrice!J86 - RentPrice!J85)*J$4</f>
        <v>-2.6918208263950361E-4</v>
      </c>
      <c r="K87" s="6">
        <f>(RentPrice!K86 - RentPrice!K85)*K$4</f>
        <v>5.8141339260593271E-4</v>
      </c>
      <c r="M87" s="6">
        <f>LN('OECD HP'!B87/'OECD HP'!B86)</f>
        <v>3.2020860979512851E-2</v>
      </c>
      <c r="N87" s="6">
        <f>LN('OECD HP'!C87/'OECD HP'!C86)</f>
        <v>1.7297306004639634E-2</v>
      </c>
      <c r="O87" s="6">
        <f>LN('OECD HP'!D87/'OECD HP'!D86)</f>
        <v>-8.3792997903350836E-3</v>
      </c>
      <c r="P87" s="6">
        <f>LN('OECD HP'!E87/'OECD HP'!E86)</f>
        <v>3.8351660516724548E-2</v>
      </c>
      <c r="Q87" s="6">
        <f>LN('OECD HP'!F87/'OECD HP'!F86)</f>
        <v>1.8018505522836174E-2</v>
      </c>
      <c r="R87" s="6">
        <f>LN('OECD HP'!G87/'OECD HP'!G86)</f>
        <v>-8.8360506372843709E-3</v>
      </c>
      <c r="S87" s="6">
        <f>LN('OECD HP'!H87/'OECD HP'!H86)</f>
        <v>-2.2532653758940934E-2</v>
      </c>
      <c r="T87" s="6">
        <f>LN('OECD HP'!I87/'OECD HP'!I86)</f>
        <v>5.0339903305973537E-3</v>
      </c>
      <c r="U87" s="6">
        <f>LN('OECD HP'!J87/'OECD HP'!J86)</f>
        <v>1.5474703879735109E-2</v>
      </c>
      <c r="V87" s="6">
        <f>LN('OECD HP'!K87/'OECD HP'!K86)</f>
        <v>-1.3306145542833719E-2</v>
      </c>
      <c r="X87" s="8">
        <f>'OECD HP'!G86/'OECD HP'!G$3*X$4</f>
        <v>473.63945578231215</v>
      </c>
      <c r="Y87" s="8">
        <f>'OECD Rent'!G86/'OECD Rent'!G$3*Y$4</f>
        <v>425.88008560781054</v>
      </c>
      <c r="Z87" s="8">
        <f t="shared" si="7"/>
        <v>0.89916513586137525</v>
      </c>
      <c r="AA87" s="7">
        <f t="shared" si="8"/>
        <v>5.0218303373778007E-2</v>
      </c>
    </row>
    <row r="88" spans="1:27">
      <c r="A88" s="5">
        <f>RentPrice!A87</f>
        <v>37256</v>
      </c>
      <c r="B88" s="6">
        <f>(RentPrice!B87 - RentPrice!B86)*B$4</f>
        <v>-1.1733424406928262E-3</v>
      </c>
      <c r="C88" s="6">
        <f>(RentPrice!C87 - RentPrice!C86)*C$4</f>
        <v>-6.5478242997758427E-4</v>
      </c>
      <c r="D88" s="6">
        <f>(RentPrice!D87 - RentPrice!D86)*D$4</f>
        <v>6.2798781277388746E-4</v>
      </c>
      <c r="E88" s="6">
        <f>(RentPrice!E87 - RentPrice!E86)*E$4</f>
        <v>-1.3146582944224025E-3</v>
      </c>
      <c r="F88" s="6">
        <f>(RentPrice!F87 - RentPrice!F86)*F$4</f>
        <v>-6.7352446680727881E-4</v>
      </c>
      <c r="G88" s="6">
        <f>(RentPrice!G87 - RentPrice!G86)*G$4</f>
        <v>7.2412016200260651E-4</v>
      </c>
      <c r="H88" s="6">
        <f>(RentPrice!H87 - RentPrice!H86)*H$4</f>
        <v>-7.8869621563641158E-4</v>
      </c>
      <c r="I88" s="6">
        <f>(RentPrice!I87 - RentPrice!I86)*I$4</f>
        <v>-4.9363554041111324E-5</v>
      </c>
      <c r="J88" s="6">
        <f>(RentPrice!J87 - RentPrice!J86)*J$4</f>
        <v>-2.7265384410990511E-4</v>
      </c>
      <c r="K88" s="6">
        <f>(RentPrice!K87 - RentPrice!K86)*K$4</f>
        <v>6.4569122038505536E-4</v>
      </c>
      <c r="M88" s="6">
        <f>LN('OECD HP'!B88/'OECD HP'!B87)</f>
        <v>4.4974356116781598E-2</v>
      </c>
      <c r="N88" s="6">
        <f>LN('OECD HP'!C88/'OECD HP'!C87)</f>
        <v>1.9195985386337763E-2</v>
      </c>
      <c r="O88" s="6">
        <f>LN('OECD HP'!D88/'OECD HP'!D87)</f>
        <v>-6.5022857692914491E-3</v>
      </c>
      <c r="P88" s="6">
        <f>LN('OECD HP'!E88/'OECD HP'!E87)</f>
        <v>4.6120790787066206E-2</v>
      </c>
      <c r="Q88" s="6">
        <f>LN('OECD HP'!F88/'OECD HP'!F87)</f>
        <v>1.5943650432857049E-2</v>
      </c>
      <c r="R88" s="6">
        <f>LN('OECD HP'!G88/'OECD HP'!G87)</f>
        <v>4.7918651781507456E-2</v>
      </c>
      <c r="S88" s="6">
        <f>LN('OECD HP'!H88/'OECD HP'!H87)</f>
        <v>2.0788905520276648E-2</v>
      </c>
      <c r="T88" s="6">
        <f>LN('OECD HP'!I88/'OECD HP'!I87)</f>
        <v>1.7339009332098126E-2</v>
      </c>
      <c r="U88" s="6">
        <f>LN('OECD HP'!J88/'OECD HP'!J87)</f>
        <v>1.6711683544738471E-2</v>
      </c>
      <c r="V88" s="6">
        <f>LN('OECD HP'!K88/'OECD HP'!K87)</f>
        <v>-1.3541349172837289E-2</v>
      </c>
      <c r="X88" s="8">
        <f>'OECD HP'!G87/'OECD HP'!G$3*X$4</f>
        <v>469.47278911564581</v>
      </c>
      <c r="Y88" s="8">
        <f>'OECD Rent'!G87/'OECD Rent'!G$3*Y$4</f>
        <v>428.20639301406766</v>
      </c>
      <c r="Z88" s="8">
        <f t="shared" si="7"/>
        <v>0.91210055820420943</v>
      </c>
      <c r="AA88" s="7">
        <f t="shared" si="8"/>
        <v>5.0940745712312517E-2</v>
      </c>
    </row>
    <row r="89" spans="1:27">
      <c r="A89" s="5">
        <f>RentPrice!A88</f>
        <v>37346</v>
      </c>
      <c r="B89" s="6">
        <f>(RentPrice!B88 - RentPrice!B87)*B$4</f>
        <v>-1.732404894186035E-3</v>
      </c>
      <c r="C89" s="6">
        <f>(RentPrice!C88 - RentPrice!C87)*C$4</f>
        <v>-7.8181555360958682E-4</v>
      </c>
      <c r="D89" s="6">
        <f>(RentPrice!D88 - RentPrice!D87)*D$4</f>
        <v>5.8823088729723593E-4</v>
      </c>
      <c r="E89" s="6">
        <f>(RentPrice!E88 - RentPrice!E87)*E$4</f>
        <v>-1.5812281514543509E-3</v>
      </c>
      <c r="F89" s="6">
        <f>(RentPrice!F88 - RentPrice!F87)*F$4</f>
        <v>-4.438604964701827E-4</v>
      </c>
      <c r="G89" s="6">
        <f>(RentPrice!G88 - RentPrice!G87)*G$4</f>
        <v>-2.0372978012609916E-3</v>
      </c>
      <c r="H89" s="6">
        <f>(RentPrice!H88 - RentPrice!H87)*H$4</f>
        <v>-1.0003046136658866E-3</v>
      </c>
      <c r="I89" s="6">
        <f>(RentPrice!I88 - RentPrice!I87)*I$4</f>
        <v>-6.2851305357329167E-4</v>
      </c>
      <c r="J89" s="6">
        <f>(RentPrice!J88 - RentPrice!J87)*J$4</f>
        <v>-2.9447772988542014E-4</v>
      </c>
      <c r="K89" s="6">
        <f>(RentPrice!K88 - RentPrice!K87)*K$4</f>
        <v>6.6786370732560552E-4</v>
      </c>
      <c r="M89" s="6">
        <f>LN('OECD HP'!B89/'OECD HP'!B88)</f>
        <v>5.4090030071462694E-2</v>
      </c>
      <c r="N89" s="6">
        <f>LN('OECD HP'!C89/'OECD HP'!C88)</f>
        <v>2.5744982073238745E-2</v>
      </c>
      <c r="O89" s="6">
        <f>LN('OECD HP'!D89/'OECD HP'!D88)</f>
        <v>3.5533365643416015E-3</v>
      </c>
      <c r="P89" s="6">
        <f>LN('OECD HP'!E89/'OECD HP'!E88)</f>
        <v>5.4905199436813851E-2</v>
      </c>
      <c r="Q89" s="6">
        <f>LN('OECD HP'!F89/'OECD HP'!F88)</f>
        <v>2.4306752178932738E-2</v>
      </c>
      <c r="R89" s="6">
        <f>LN('OECD HP'!G89/'OECD HP'!G88)</f>
        <v>6.1761446949018604E-2</v>
      </c>
      <c r="S89" s="6">
        <f>LN('OECD HP'!H89/'OECD HP'!H88)</f>
        <v>3.2294918925720423E-2</v>
      </c>
      <c r="T89" s="6">
        <f>LN('OECD HP'!I89/'OECD HP'!I88)</f>
        <v>1.9745533117869769E-2</v>
      </c>
      <c r="U89" s="6">
        <f>LN('OECD HP'!J89/'OECD HP'!J88)</f>
        <v>1.8197883564119353E-2</v>
      </c>
      <c r="V89" s="6">
        <f>LN('OECD HP'!K89/'OECD HP'!K88)</f>
        <v>-1.4415830037609456E-2</v>
      </c>
      <c r="X89" s="8">
        <f>'OECD HP'!G88/'OECD HP'!G$3*X$4</f>
        <v>492.51700680272046</v>
      </c>
      <c r="Y89" s="8">
        <f>'OECD Rent'!G88/'OECD Rent'!G$3*Y$4</f>
        <v>431.30059167683771</v>
      </c>
      <c r="Z89" s="8">
        <f t="shared" si="7"/>
        <v>0.87570700243777932</v>
      </c>
      <c r="AA89" s="7">
        <f t="shared" si="8"/>
        <v>4.8908168434304199E-2</v>
      </c>
    </row>
    <row r="90" spans="1:27">
      <c r="A90" s="5">
        <f>RentPrice!A89</f>
        <v>37437</v>
      </c>
      <c r="B90" s="6">
        <f>(RentPrice!B89 - RentPrice!B88)*B$4</f>
        <v>-2.0624062435098973E-3</v>
      </c>
      <c r="C90" s="6">
        <f>(RentPrice!C89 - RentPrice!C88)*C$4</f>
        <v>-1.036222357807183E-3</v>
      </c>
      <c r="D90" s="6">
        <f>(RentPrice!D89 - RentPrice!D88)*D$4</f>
        <v>-3.6349656407567495E-5</v>
      </c>
      <c r="E90" s="6">
        <f>(RentPrice!E89 - RentPrice!E88)*E$4</f>
        <v>-1.9669462534376643E-3</v>
      </c>
      <c r="F90" s="6">
        <f>(RentPrice!F89 - RentPrice!F88)*F$4</f>
        <v>-8.6611623583330894E-4</v>
      </c>
      <c r="G90" s="6">
        <f>(RentPrice!G89 - RentPrice!G88)*G$4</f>
        <v>-2.5599837027988842E-3</v>
      </c>
      <c r="H90" s="6">
        <f>(RentPrice!H89 - RentPrice!H88)*H$4</f>
        <v>-7.1385637290174726E-4</v>
      </c>
      <c r="I90" s="6">
        <f>(RentPrice!I89 - RentPrice!I88)*I$4</f>
        <v>-7.0488577673377608E-4</v>
      </c>
      <c r="J90" s="6">
        <f>(RentPrice!J89 - RentPrice!J88)*J$4</f>
        <v>-4.8727872918818017E-4</v>
      </c>
      <c r="K90" s="6">
        <f>(RentPrice!K89 - RentPrice!K88)*K$4</f>
        <v>6.7697535176940279E-4</v>
      </c>
      <c r="M90" s="6">
        <f>LN('OECD HP'!B90/'OECD HP'!B89)</f>
        <v>4.0813776390964188E-2</v>
      </c>
      <c r="N90" s="6">
        <f>LN('OECD HP'!C90/'OECD HP'!C89)</f>
        <v>2.2607318250306766E-2</v>
      </c>
      <c r="O90" s="6">
        <f>LN('OECD HP'!D90/'OECD HP'!D89)</f>
        <v>-1.4999664084521314E-5</v>
      </c>
      <c r="P90" s="6">
        <f>LN('OECD HP'!E90/'OECD HP'!E89)</f>
        <v>2.7111832961264411E-2</v>
      </c>
      <c r="Q90" s="6">
        <f>LN('OECD HP'!F90/'OECD HP'!F89)</f>
        <v>2.8742468949073681E-2</v>
      </c>
      <c r="R90" s="6">
        <f>LN('OECD HP'!G90/'OECD HP'!G89)</f>
        <v>5.5868108544374483E-2</v>
      </c>
      <c r="S90" s="6">
        <f>LN('OECD HP'!H90/'OECD HP'!H89)</f>
        <v>3.3728711385363958E-2</v>
      </c>
      <c r="T90" s="6">
        <f>LN('OECD HP'!I90/'OECD HP'!I89)</f>
        <v>2.8582678736410197E-2</v>
      </c>
      <c r="U90" s="6">
        <f>LN('OECD HP'!J90/'OECD HP'!J89)</f>
        <v>1.9167927720665653E-2</v>
      </c>
      <c r="V90" s="6">
        <f>LN('OECD HP'!K90/'OECD HP'!K89)</f>
        <v>-1.4655488322634381E-2</v>
      </c>
      <c r="X90" s="8">
        <f>'OECD HP'!G89/'OECD HP'!G$3*X$4</f>
        <v>523.89455782312882</v>
      </c>
      <c r="Y90" s="8">
        <f>'OECD Rent'!G89/'OECD Rent'!G$3*Y$4</f>
        <v>434.82010523346509</v>
      </c>
      <c r="Z90" s="8">
        <f t="shared" si="7"/>
        <v>0.82997637356688092</v>
      </c>
      <c r="AA90" s="7">
        <f t="shared" si="8"/>
        <v>4.6354116344737323E-2</v>
      </c>
    </row>
    <row r="91" spans="1:27">
      <c r="A91" s="5">
        <f>RentPrice!A90</f>
        <v>37529</v>
      </c>
      <c r="B91" s="6">
        <f>(RentPrice!B90 - RentPrice!B89)*B$4</f>
        <v>-1.4784174741234962E-3</v>
      </c>
      <c r="C91" s="6">
        <f>(RentPrice!C90 - RentPrice!C89)*C$4</f>
        <v>-9.0851360526958706E-4</v>
      </c>
      <c r="D91" s="6">
        <f>(RentPrice!D90 - RentPrice!D89)*D$4</f>
        <v>1.6544846179098426E-4</v>
      </c>
      <c r="E91" s="6">
        <f>(RentPrice!E90 - RentPrice!E89)*E$4</f>
        <v>-6.9734831268663969E-4</v>
      </c>
      <c r="F91" s="6">
        <f>(RentPrice!F90 - RentPrice!F89)*F$4</f>
        <v>-1.1844341323201547E-3</v>
      </c>
      <c r="G91" s="6">
        <f>(RentPrice!G90 - RentPrice!G89)*G$4</f>
        <v>-2.3705595876410798E-3</v>
      </c>
      <c r="H91" s="6">
        <f>(RentPrice!H90 - RentPrice!H89)*H$4</f>
        <v>-5.711040930884044E-4</v>
      </c>
      <c r="I91" s="6">
        <f>(RentPrice!I90 - RentPrice!I89)*I$4</f>
        <v>-1.1426154972610345E-3</v>
      </c>
      <c r="J91" s="6">
        <f>(RentPrice!J90 - RentPrice!J89)*J$4</f>
        <v>-5.9356021840379356E-4</v>
      </c>
      <c r="K91" s="6">
        <f>(RentPrice!K90 - RentPrice!K89)*K$4</f>
        <v>7.3095339886224543E-4</v>
      </c>
      <c r="M91" s="6">
        <f>LN('OECD HP'!B91/'OECD HP'!B90)</f>
        <v>3.0487817545877004E-2</v>
      </c>
      <c r="N91" s="6">
        <f>LN('OECD HP'!C91/'OECD HP'!C90)</f>
        <v>1.9271462819856543E-2</v>
      </c>
      <c r="O91" s="6">
        <f>LN('OECD HP'!D91/'OECD HP'!D90)</f>
        <v>-6.1078950027222143E-3</v>
      </c>
      <c r="P91" s="6">
        <f>LN('OECD HP'!E91/'OECD HP'!E90)</f>
        <v>4.0711564490893873E-2</v>
      </c>
      <c r="Q91" s="6">
        <f>LN('OECD HP'!F91/'OECD HP'!F90)</f>
        <v>2.631730824346127E-2</v>
      </c>
      <c r="R91" s="6">
        <f>LN('OECD HP'!G91/'OECD HP'!G90)</f>
        <v>5.9730357244235033E-2</v>
      </c>
      <c r="S91" s="6">
        <f>LN('OECD HP'!H91/'OECD HP'!H90)</f>
        <v>3.6615938734709329E-2</v>
      </c>
      <c r="T91" s="6">
        <f>LN('OECD HP'!I91/'OECD HP'!I90)</f>
        <v>2.1137516396030329E-2</v>
      </c>
      <c r="U91" s="6">
        <f>LN('OECD HP'!J91/'OECD HP'!J90)</f>
        <v>1.9714392336110116E-2</v>
      </c>
      <c r="V91" s="6">
        <f>LN('OECD HP'!K91/'OECD HP'!K90)</f>
        <v>-1.5926162480560165E-2</v>
      </c>
      <c r="X91" s="8">
        <f>'OECD HP'!G90/'OECD HP'!G$3*X$4</f>
        <v>553.9965986394551</v>
      </c>
      <c r="Y91" s="8">
        <f>'OECD Rent'!G90/'OECD Rent'!G$3*Y$4</f>
        <v>436.3440911420941</v>
      </c>
      <c r="Z91" s="8">
        <f t="shared" si="7"/>
        <v>0.78762954901474025</v>
      </c>
      <c r="AA91" s="7">
        <f t="shared" si="8"/>
        <v>4.3989049464960739E-2</v>
      </c>
    </row>
    <row r="92" spans="1:27">
      <c r="A92" s="5">
        <f>RentPrice!A91</f>
        <v>37621</v>
      </c>
      <c r="B92" s="6">
        <f>(RentPrice!B91 - RentPrice!B90)*B$4</f>
        <v>-1.0770579722297906E-3</v>
      </c>
      <c r="C92" s="6">
        <f>(RentPrice!C91 - RentPrice!C90)*C$4</f>
        <v>-7.504033959583892E-4</v>
      </c>
      <c r="D92" s="6">
        <f>(RentPrice!D91 - RentPrice!D90)*D$4</f>
        <v>5.1893587667561014E-4</v>
      </c>
      <c r="E92" s="6">
        <f>(RentPrice!E91 - RentPrice!E90)*E$4</f>
        <v>-1.2337954259767927E-3</v>
      </c>
      <c r="F92" s="6">
        <f>(RentPrice!F91 - RentPrice!F90)*F$4</f>
        <v>-9.6693301027401407E-4</v>
      </c>
      <c r="G92" s="6">
        <f>(RentPrice!G91 - RentPrice!G90)*G$4</f>
        <v>-2.3342588210438137E-3</v>
      </c>
      <c r="H92" s="6">
        <f>(RentPrice!H91 - RentPrice!H90)*H$4</f>
        <v>-2.6111576622501212E-4</v>
      </c>
      <c r="I92" s="6">
        <f>(RentPrice!I91 - RentPrice!I90)*I$4</f>
        <v>-8.5412520129657897E-4</v>
      </c>
      <c r="J92" s="6">
        <f>(RentPrice!J91 - RentPrice!J90)*J$4</f>
        <v>-6.0646255471252797E-4</v>
      </c>
      <c r="K92" s="6">
        <f>(RentPrice!K91 - RentPrice!K90)*K$4</f>
        <v>7.8260074576751181E-4</v>
      </c>
      <c r="M92" s="6">
        <f>LN('OECD HP'!B92/'OECD HP'!B91)</f>
        <v>3.6197320844872274E-2</v>
      </c>
      <c r="N92" s="6">
        <f>LN('OECD HP'!C92/'OECD HP'!C91)</f>
        <v>2.2529664616454941E-2</v>
      </c>
      <c r="O92" s="6">
        <f>LN('OECD HP'!D92/'OECD HP'!D91)</f>
        <v>1.2594137564656926E-3</v>
      </c>
      <c r="P92" s="6">
        <f>LN('OECD HP'!E92/'OECD HP'!E91)</f>
        <v>4.724845768044704E-2</v>
      </c>
      <c r="Q92" s="6">
        <f>LN('OECD HP'!F92/'OECD HP'!F91)</f>
        <v>2.7223458689471878E-2</v>
      </c>
      <c r="R92" s="6">
        <f>LN('OECD HP'!G92/'OECD HP'!G91)</f>
        <v>3.1034519115656408E-2</v>
      </c>
      <c r="S92" s="6">
        <f>LN('OECD HP'!H92/'OECD HP'!H91)</f>
        <v>3.453851206276809E-2</v>
      </c>
      <c r="T92" s="6">
        <f>LN('OECD HP'!I92/'OECD HP'!I91)</f>
        <v>7.1025791894596055E-3</v>
      </c>
      <c r="U92" s="6">
        <f>LN('OECD HP'!J92/'OECD HP'!J91)</f>
        <v>1.7553243913814756E-2</v>
      </c>
      <c r="V92" s="6">
        <f>LN('OECD HP'!K92/'OECD HP'!K91)</f>
        <v>-1.5994597871576619E-2</v>
      </c>
      <c r="X92" s="8">
        <f>'OECD HP'!G91/'OECD HP'!G$3*X$4</f>
        <v>588.09523809523705</v>
      </c>
      <c r="Y92" s="8">
        <f>'OECD Rent'!G91/'OECD Rent'!G$3*Y$4</f>
        <v>438.67857979270315</v>
      </c>
      <c r="Z92" s="8">
        <f t="shared" si="7"/>
        <v>0.74593118831148031</v>
      </c>
      <c r="AA92" s="7">
        <f t="shared" si="8"/>
        <v>4.1660199241047732E-2</v>
      </c>
    </row>
    <row r="93" spans="1:27">
      <c r="A93" s="5">
        <f>RentPrice!A92</f>
        <v>37711</v>
      </c>
      <c r="B93" s="6">
        <f>(RentPrice!B92 - RentPrice!B91)*B$4</f>
        <v>-1.2735222890866485E-3</v>
      </c>
      <c r="C93" s="6">
        <f>(RentPrice!C92 - RentPrice!C91)*C$4</f>
        <v>-9.2886777815540816E-4</v>
      </c>
      <c r="D93" s="6">
        <f>(RentPrice!D92 - RentPrice!D91)*D$4</f>
        <v>7.9975119403620461E-5</v>
      </c>
      <c r="E93" s="6">
        <f>(RentPrice!E92 - RentPrice!E91)*E$4</f>
        <v>-1.4724046567510343E-3</v>
      </c>
      <c r="F93" s="6">
        <f>(RentPrice!F92 - RentPrice!F91)*F$4</f>
        <v>-9.9418852351037894E-4</v>
      </c>
      <c r="G93" s="6">
        <f>(RentPrice!G92 - RentPrice!G91)*G$4</f>
        <v>-1.1413290035222393E-3</v>
      </c>
      <c r="H93" s="6">
        <f>(RentPrice!H92 - RentPrice!H91)*H$4</f>
        <v>-2.2591140590424645E-3</v>
      </c>
      <c r="I93" s="6">
        <f>(RentPrice!I92 - RentPrice!I91)*I$4</f>
        <v>3.564852343484543E-5</v>
      </c>
      <c r="J93" s="6">
        <f>(RentPrice!J92 - RentPrice!J91)*J$4</f>
        <v>-5.8255037042871454E-4</v>
      </c>
      <c r="K93" s="6">
        <f>(RentPrice!K92 - RentPrice!K91)*K$4</f>
        <v>8.1957591789006095E-4</v>
      </c>
      <c r="M93" s="6">
        <f>LN('OECD HP'!B93/'OECD HP'!B92)</f>
        <v>4.8582686195858267E-2</v>
      </c>
      <c r="N93" s="6">
        <f>LN('OECD HP'!C93/'OECD HP'!C92)</f>
        <v>1.4933380010513994E-2</v>
      </c>
      <c r="O93" s="6">
        <f>LN('OECD HP'!D93/'OECD HP'!D92)</f>
        <v>1.4929451080046839E-2</v>
      </c>
      <c r="P93" s="6">
        <f>LN('OECD HP'!E93/'OECD HP'!E92)</f>
        <v>6.2777659521845747E-2</v>
      </c>
      <c r="Q93" s="6">
        <f>LN('OECD HP'!F93/'OECD HP'!F92)</f>
        <v>2.9574139669654088E-2</v>
      </c>
      <c r="R93" s="6">
        <f>LN('OECD HP'!G93/'OECD HP'!G92)</f>
        <v>1.5577505536185077E-2</v>
      </c>
      <c r="S93" s="6">
        <f>LN('OECD HP'!H93/'OECD HP'!H92)</f>
        <v>3.5898772052675942E-2</v>
      </c>
      <c r="T93" s="6">
        <f>LN('OECD HP'!I93/'OECD HP'!I92)</f>
        <v>1.1290265537468147E-2</v>
      </c>
      <c r="U93" s="6">
        <f>LN('OECD HP'!J93/'OECD HP'!J92)</f>
        <v>1.6023906860678973E-2</v>
      </c>
      <c r="V93" s="6">
        <f>LN('OECD HP'!K93/'OECD HP'!K92)</f>
        <v>-1.6763347000734813E-2</v>
      </c>
      <c r="X93" s="8">
        <f>'OECD HP'!G92/'OECD HP'!G$3*X$4</f>
        <v>606.63265306122389</v>
      </c>
      <c r="Y93" s="8">
        <f>'OECD Rent'!G92/'OECD Rent'!G$3*Y$4</f>
        <v>440.13801261295936</v>
      </c>
      <c r="Z93" s="8">
        <f t="shared" si="7"/>
        <v>0.72554289715845344</v>
      </c>
      <c r="AA93" s="7">
        <f t="shared" si="8"/>
        <v>4.0521514755227694E-2</v>
      </c>
    </row>
    <row r="94" spans="1:27">
      <c r="A94" s="5">
        <f>RentPrice!A93</f>
        <v>37802</v>
      </c>
      <c r="B94" s="6">
        <f>(RentPrice!B93 - RentPrice!B92)*B$4</f>
        <v>-1.6407187092081911E-3</v>
      </c>
      <c r="C94" s="6">
        <f>(RentPrice!C93 - RentPrice!C92)*C$4</f>
        <v>-6.057921554780436E-4</v>
      </c>
      <c r="D94" s="6">
        <f>(RentPrice!D93 - RentPrice!D92)*D$4</f>
        <v>-6.593492445991254E-4</v>
      </c>
      <c r="E94" s="6">
        <f>(RentPrice!E93 - RentPrice!E92)*E$4</f>
        <v>-2.0345353629831462E-3</v>
      </c>
      <c r="F94" s="6">
        <f>(RentPrice!F93 - RentPrice!F92)*F$4</f>
        <v>-1.1136458183406332E-3</v>
      </c>
      <c r="G94" s="6">
        <f>(RentPrice!G93 - RentPrice!G92)*G$4</f>
        <v>-6.9423356350198384E-4</v>
      </c>
      <c r="H94" s="6">
        <f>(RentPrice!H93 - RentPrice!H92)*H$4</f>
        <v>-1.4018003853802654E-3</v>
      </c>
      <c r="I94" s="6">
        <f>(RentPrice!I93 - RentPrice!I92)*I$4</f>
        <v>-2.2542124297708741E-4</v>
      </c>
      <c r="J94" s="6">
        <f>(RentPrice!J93 - RentPrice!J92)*J$4</f>
        <v>-5.6408977069777842E-4</v>
      </c>
      <c r="K94" s="6">
        <f>(RentPrice!K93 - RentPrice!K92)*K$4</f>
        <v>9.1501609444144397E-4</v>
      </c>
      <c r="M94" s="6">
        <f>LN('OECD HP'!B94/'OECD HP'!B93)</f>
        <v>5.6543161919781891E-2</v>
      </c>
      <c r="N94" s="6">
        <f>LN('OECD HP'!C94/'OECD HP'!C93)</f>
        <v>1.7257628019654789E-2</v>
      </c>
      <c r="O94" s="6">
        <f>LN('OECD HP'!D94/'OECD HP'!D93)</f>
        <v>-1.0107724957713574E-2</v>
      </c>
      <c r="P94" s="6">
        <f>LN('OECD HP'!E94/'OECD HP'!E93)</f>
        <v>3.7018701203673177E-2</v>
      </c>
      <c r="Q94" s="6">
        <f>LN('OECD HP'!F94/'OECD HP'!F93)</f>
        <v>2.8724575092805845E-2</v>
      </c>
      <c r="R94" s="6">
        <f>LN('OECD HP'!G94/'OECD HP'!G93)</f>
        <v>1.7510707339067139E-2</v>
      </c>
      <c r="S94" s="6">
        <f>LN('OECD HP'!H94/'OECD HP'!H93)</f>
        <v>2.0858654382519024E-2</v>
      </c>
      <c r="T94" s="6">
        <f>LN('OECD HP'!I94/'OECD HP'!I93)</f>
        <v>1.4352653529124492E-2</v>
      </c>
      <c r="U94" s="6">
        <f>LN('OECD HP'!J94/'OECD HP'!J93)</f>
        <v>1.9560808835475559E-2</v>
      </c>
      <c r="V94" s="6">
        <f>LN('OECD HP'!K94/'OECD HP'!K93)</f>
        <v>-1.6718026982976829E-2</v>
      </c>
      <c r="X94" s="8">
        <f>'OECD HP'!G93/'OECD HP'!G$3*X$4</f>
        <v>616.15646258503295</v>
      </c>
      <c r="Y94" s="8">
        <f>'OECD Rent'!G93/'OECD Rent'!G$3*Y$4</f>
        <v>439.40665663517098</v>
      </c>
      <c r="Z94" s="8">
        <f t="shared" si="7"/>
        <v>0.71314135827071756</v>
      </c>
      <c r="AA94" s="7">
        <f t="shared" si="8"/>
        <v>3.9828889766415805E-2</v>
      </c>
    </row>
    <row r="95" spans="1:27">
      <c r="A95" s="5">
        <f>RentPrice!A94</f>
        <v>37894</v>
      </c>
      <c r="B95" s="6">
        <f>(RentPrice!B94 - RentPrice!B93)*B$4</f>
        <v>-1.7930545893932981E-3</v>
      </c>
      <c r="C95" s="6">
        <f>(RentPrice!C94 - RentPrice!C93)*C$4</f>
        <v>-6.6831463139812252E-4</v>
      </c>
      <c r="D95" s="6">
        <f>(RentPrice!D94 - RentPrice!D93)*D$4</f>
        <v>6.6698107002044764E-4</v>
      </c>
      <c r="E95" s="6">
        <f>(RentPrice!E94 - RentPrice!E93)*E$4</f>
        <v>-1.0071979163513687E-3</v>
      </c>
      <c r="F95" s="6">
        <f>(RentPrice!F94 - RentPrice!F93)*F$4</f>
        <v>-1.1119251786415832E-3</v>
      </c>
      <c r="G95" s="6">
        <f>(RentPrice!G94 - RentPrice!G93)*G$4</f>
        <v>-4.3111693475456775E-4</v>
      </c>
      <c r="H95" s="6">
        <f>(RentPrice!H94 - RentPrice!H93)*H$4</f>
        <v>-1.7214718491559847E-3</v>
      </c>
      <c r="I95" s="6">
        <f>(RentPrice!I94 - RentPrice!I93)*I$4</f>
        <v>-4.2545823378723808E-4</v>
      </c>
      <c r="J95" s="6">
        <f>(RentPrice!J94 - RentPrice!J93)*J$4</f>
        <v>-5.9717117016947028E-4</v>
      </c>
      <c r="K95" s="6">
        <f>(RentPrice!K94 - RentPrice!K93)*K$4</f>
        <v>8.7743380382884902E-4</v>
      </c>
      <c r="M95" s="6">
        <f>LN('OECD HP'!B95/'OECD HP'!B94)</f>
        <v>3.1403148033206853E-2</v>
      </c>
      <c r="N95" s="6">
        <f>LN('OECD HP'!C95/'OECD HP'!C94)</f>
        <v>2.2616434031443328E-2</v>
      </c>
      <c r="O95" s="6">
        <f>LN('OECD HP'!D95/'OECD HP'!D94)</f>
        <v>7.2045936040512752E-4</v>
      </c>
      <c r="P95" s="6">
        <f>LN('OECD HP'!E95/'OECD HP'!E94)</f>
        <v>4.4214304431180421E-2</v>
      </c>
      <c r="Q95" s="6">
        <f>LN('OECD HP'!F95/'OECD HP'!F94)</f>
        <v>3.3702823526677944E-2</v>
      </c>
      <c r="R95" s="6">
        <f>LN('OECD HP'!G95/'OECD HP'!G94)</f>
        <v>3.09771096941149E-2</v>
      </c>
      <c r="S95" s="6">
        <f>LN('OECD HP'!H95/'OECD HP'!H94)</f>
        <v>3.5573056785376228E-2</v>
      </c>
      <c r="T95" s="6">
        <f>LN('OECD HP'!I95/'OECD HP'!I94)</f>
        <v>2.625615683042434E-2</v>
      </c>
      <c r="U95" s="6">
        <f>LN('OECD HP'!J95/'OECD HP'!J94)</f>
        <v>2.2497053128082665E-2</v>
      </c>
      <c r="V95" s="6">
        <f>LN('OECD HP'!K95/'OECD HP'!K94)</f>
        <v>-1.6287867792912643E-2</v>
      </c>
      <c r="X95" s="8">
        <f>'OECD HP'!G94/'OECD HP'!G$3*X$4</f>
        <v>627.04081632652958</v>
      </c>
      <c r="Y95" s="8">
        <f>'OECD Rent'!G94/'OECD Rent'!G$3*Y$4</f>
        <v>442.33969872734758</v>
      </c>
      <c r="Z95" s="8">
        <f t="shared" si="7"/>
        <v>0.70544004028120644</v>
      </c>
      <c r="AA95" s="7">
        <f t="shared" si="8"/>
        <v>3.9398771751659026E-2</v>
      </c>
    </row>
    <row r="96" spans="1:27">
      <c r="A96" s="5">
        <f>RentPrice!A95</f>
        <v>37986</v>
      </c>
      <c r="B96" s="6">
        <f>(RentPrice!B95 - RentPrice!B94)*B$4</f>
        <v>-8.0396668730142219E-4</v>
      </c>
      <c r="C96" s="6">
        <f>(RentPrice!C95 - RentPrice!C94)*C$4</f>
        <v>-9.2491775577712365E-4</v>
      </c>
      <c r="D96" s="6">
        <f>(RentPrice!D95 - RentPrice!D94)*D$4</f>
        <v>1.3543484058295023E-5</v>
      </c>
      <c r="E96" s="6">
        <f>(RentPrice!E95 - RentPrice!E94)*E$4</f>
        <v>-1.1571405923775919E-3</v>
      </c>
      <c r="F96" s="6">
        <f>(RentPrice!F95 - RentPrice!F94)*F$4</f>
        <v>-1.2840595996123554E-3</v>
      </c>
      <c r="G96" s="6">
        <f>(RentPrice!G95 - RentPrice!G94)*G$4</f>
        <v>-1.0174143583423488E-3</v>
      </c>
      <c r="H96" s="6">
        <f>(RentPrice!H95 - RentPrice!H94)*H$4</f>
        <v>-3.7025717943534324E-4</v>
      </c>
      <c r="I96" s="6">
        <f>(RentPrice!I95 - RentPrice!I94)*I$4</f>
        <v>-1.0429907175835821E-3</v>
      </c>
      <c r="J96" s="6">
        <f>(RentPrice!J95 - RentPrice!J94)*J$4</f>
        <v>-7.0114727583729783E-4</v>
      </c>
      <c r="K96" s="6">
        <f>(RentPrice!K95 - RentPrice!K94)*K$4</f>
        <v>8.9049372481973322E-4</v>
      </c>
      <c r="M96" s="6">
        <f>LN('OECD HP'!B96/'OECD HP'!B95)</f>
        <v>5.9612371369398391E-3</v>
      </c>
      <c r="N96" s="6">
        <f>LN('OECD HP'!C96/'OECD HP'!C95)</f>
        <v>2.3139452329522407E-2</v>
      </c>
      <c r="O96" s="6">
        <f>LN('OECD HP'!D96/'OECD HP'!D95)</f>
        <v>9.6271438756821281E-4</v>
      </c>
      <c r="P96" s="6">
        <f>LN('OECD HP'!E96/'OECD HP'!E95)</f>
        <v>4.4875721130758793E-2</v>
      </c>
      <c r="Q96" s="6">
        <f>LN('OECD HP'!F96/'OECD HP'!F95)</f>
        <v>4.0937261710528187E-2</v>
      </c>
      <c r="R96" s="6">
        <f>LN('OECD HP'!G96/'OECD HP'!G95)</f>
        <v>2.0817821803407858E-2</v>
      </c>
      <c r="S96" s="6">
        <f>LN('OECD HP'!H96/'OECD HP'!H95)</f>
        <v>2.8247642957643624E-2</v>
      </c>
      <c r="T96" s="6">
        <f>LN('OECD HP'!I96/'OECD HP'!I95)</f>
        <v>2.2492172449508237E-2</v>
      </c>
      <c r="U96" s="6">
        <f>LN('OECD HP'!J96/'OECD HP'!J95)</f>
        <v>2.2111676381862698E-2</v>
      </c>
      <c r="V96" s="6">
        <f>LN('OECD HP'!K96/'OECD HP'!K95)</f>
        <v>-1.6405659013551892E-2</v>
      </c>
      <c r="X96" s="8">
        <f>'OECD HP'!G95/'OECD HP'!G$3*X$4</f>
        <v>646.76870748299189</v>
      </c>
      <c r="Y96" s="8">
        <f>'OECD Rent'!G95/'OECD Rent'!G$3*Y$4</f>
        <v>444.50170000934435</v>
      </c>
      <c r="Z96" s="8">
        <f t="shared" si="7"/>
        <v>0.68726531581776229</v>
      </c>
      <c r="AA96" s="7">
        <f t="shared" si="8"/>
        <v>3.8383714794445356E-2</v>
      </c>
    </row>
    <row r="97" spans="1:27">
      <c r="A97" s="5">
        <f>RentPrice!A96</f>
        <v>38077</v>
      </c>
      <c r="B97" s="6">
        <f>(RentPrice!B96 - RentPrice!B95)*B$4</f>
        <v>3.1750392072398532E-6</v>
      </c>
      <c r="C97" s="6">
        <f>(RentPrice!C96 - RentPrice!C95)*C$4</f>
        <v>-9.4435243180375245E-4</v>
      </c>
      <c r="D97" s="6">
        <f>(RentPrice!D96 - RentPrice!D95)*D$4</f>
        <v>4.0704598308426466E-5</v>
      </c>
      <c r="E97" s="6">
        <f>(RentPrice!E96 - RentPrice!E95)*E$4</f>
        <v>-1.2305650092853508E-3</v>
      </c>
      <c r="F97" s="6">
        <f>(RentPrice!F96 - RentPrice!F95)*F$4</f>
        <v>-1.5554895019019594E-3</v>
      </c>
      <c r="G97" s="6">
        <f>(RentPrice!G96 - RentPrice!G95)*G$4</f>
        <v>-5.8474412317056619E-4</v>
      </c>
      <c r="H97" s="6">
        <f>(RentPrice!H96 - RentPrice!H95)*H$4</f>
        <v>-1.3684706692373367E-4</v>
      </c>
      <c r="I97" s="6">
        <f>(RentPrice!I96 - RentPrice!I95)*I$4</f>
        <v>-5.2402333052843923E-4</v>
      </c>
      <c r="J97" s="6">
        <f>(RentPrice!J96 - RentPrice!J95)*J$4</f>
        <v>-7.2753042729567226E-4</v>
      </c>
      <c r="K97" s="6">
        <f>(RentPrice!K96 - RentPrice!K95)*K$4</f>
        <v>8.8127082402517456E-4</v>
      </c>
      <c r="M97" s="6">
        <f>LN('OECD HP'!B97/'OECD HP'!B96)</f>
        <v>-1.4029623072980908E-2</v>
      </c>
      <c r="N97" s="6">
        <f>LN('OECD HP'!C97/'OECD HP'!C96)</f>
        <v>1.9872084308794162E-2</v>
      </c>
      <c r="O97" s="6">
        <f>LN('OECD HP'!D97/'OECD HP'!D96)</f>
        <v>-1.6907029278523465E-2</v>
      </c>
      <c r="P97" s="6">
        <f>LN('OECD HP'!E97/'OECD HP'!E96)</f>
        <v>4.0490700448615941E-2</v>
      </c>
      <c r="Q97" s="6">
        <f>LN('OECD HP'!F97/'OECD HP'!F96)</f>
        <v>3.265596295221071E-2</v>
      </c>
      <c r="R97" s="6">
        <f>LN('OECD HP'!G97/'OECD HP'!G96)</f>
        <v>4.5682683454960328E-2</v>
      </c>
      <c r="S97" s="6">
        <f>LN('OECD HP'!H97/'OECD HP'!H96)</f>
        <v>2.3726255093305008E-2</v>
      </c>
      <c r="T97" s="6">
        <f>LN('OECD HP'!I97/'OECD HP'!I96)</f>
        <v>2.9116371328406922E-2</v>
      </c>
      <c r="U97" s="6">
        <f>LN('OECD HP'!J97/'OECD HP'!J96)</f>
        <v>2.4685928930329653E-2</v>
      </c>
      <c r="V97" s="6">
        <f>LN('OECD HP'!K97/'OECD HP'!K96)</f>
        <v>-1.5109061849275261E-2</v>
      </c>
      <c r="X97" s="8">
        <f>'OECD HP'!G96/'OECD HP'!G$3*X$4</f>
        <v>660.37414965986272</v>
      </c>
      <c r="Y97" s="8">
        <f>'OECD Rent'!G96/'OECD Rent'!G$3*Y$4</f>
        <v>446.9542054276485</v>
      </c>
      <c r="Z97" s="8">
        <f t="shared" si="7"/>
        <v>0.67681965694426427</v>
      </c>
      <c r="AA97" s="7">
        <f t="shared" si="8"/>
        <v>3.7800325553329149E-2</v>
      </c>
    </row>
    <row r="98" spans="1:27">
      <c r="A98" s="5">
        <f>RentPrice!A97</f>
        <v>38168</v>
      </c>
      <c r="B98" s="6">
        <f>(RentPrice!B97 - RentPrice!B96)*B$4</f>
        <v>6.8646403250249637E-4</v>
      </c>
      <c r="C98" s="6">
        <f>(RentPrice!C97 - RentPrice!C96)*C$4</f>
        <v>-8.0436556695183414E-4</v>
      </c>
      <c r="D98" s="6">
        <f>(RentPrice!D97 - RentPrice!D96)*D$4</f>
        <v>1.1025192543803453E-3</v>
      </c>
      <c r="E98" s="6">
        <f>(RentPrice!E97 - RentPrice!E96)*E$4</f>
        <v>-1.0402051660681276E-3</v>
      </c>
      <c r="F98" s="6">
        <f>(RentPrice!F97 - RentPrice!F96)*F$4</f>
        <v>-1.1417135103596501E-3</v>
      </c>
      <c r="G98" s="6">
        <f>(RentPrice!G97 - RentPrice!G96)*G$4</f>
        <v>-1.53802441507647E-3</v>
      </c>
      <c r="H98" s="6">
        <f>(RentPrice!H97 - RentPrice!H96)*H$4</f>
        <v>-2.999609220358995E-4</v>
      </c>
      <c r="I98" s="6">
        <f>(RentPrice!I97 - RentPrice!I96)*I$4</f>
        <v>-1.0160019586685682E-3</v>
      </c>
      <c r="J98" s="6">
        <f>(RentPrice!J97 - RentPrice!J96)*J$4</f>
        <v>-6.5676718332785024E-4</v>
      </c>
      <c r="K98" s="6">
        <f>(RentPrice!K97 - RentPrice!K96)*K$4</f>
        <v>7.722626576207208E-4</v>
      </c>
      <c r="M98" s="6">
        <f>LN('OECD HP'!B98/'OECD HP'!B97)</f>
        <v>-5.2378834846349869E-4</v>
      </c>
      <c r="N98" s="6">
        <f>LN('OECD HP'!C98/'OECD HP'!C97)</f>
        <v>1.4793679857031807E-2</v>
      </c>
      <c r="O98" s="6">
        <f>LN('OECD HP'!D98/'OECD HP'!D97)</f>
        <v>-7.1503933845513731E-3</v>
      </c>
      <c r="P98" s="6">
        <f>LN('OECD HP'!E98/'OECD HP'!E97)</f>
        <v>3.5452699196479677E-2</v>
      </c>
      <c r="Q98" s="6">
        <f>LN('OECD HP'!F98/'OECD HP'!F97)</f>
        <v>3.6797844152252512E-2</v>
      </c>
      <c r="R98" s="6">
        <f>LN('OECD HP'!G98/'OECD HP'!G97)</f>
        <v>3.2793791084832602E-2</v>
      </c>
      <c r="S98" s="6">
        <f>LN('OECD HP'!H98/'OECD HP'!H97)</f>
        <v>2.4832349239456045E-2</v>
      </c>
      <c r="T98" s="6">
        <f>LN('OECD HP'!I98/'OECD HP'!I97)</f>
        <v>1.5625555480555473E-2</v>
      </c>
      <c r="U98" s="6">
        <f>LN('OECD HP'!J98/'OECD HP'!J97)</f>
        <v>2.5655967418599341E-2</v>
      </c>
      <c r="V98" s="6">
        <f>LN('OECD HP'!K98/'OECD HP'!K97)</f>
        <v>-1.4564878478031363E-2</v>
      </c>
      <c r="X98" s="8">
        <f>'OECD HP'!G97/'OECD HP'!G$3*X$4</f>
        <v>691.24149659863872</v>
      </c>
      <c r="Y98" s="8">
        <f>'OECD Rent'!G97/'OECD Rent'!G$3*Y$4</f>
        <v>448.85416918636639</v>
      </c>
      <c r="Z98" s="8">
        <f t="shared" si="7"/>
        <v>0.64934494152191835</v>
      </c>
      <c r="AA98" s="7">
        <f t="shared" si="8"/>
        <v>3.626586481952207E-2</v>
      </c>
    </row>
    <row r="99" spans="1:27">
      <c r="A99" s="5">
        <f>RentPrice!A98</f>
        <v>38260</v>
      </c>
      <c r="B99" s="6">
        <f>(RentPrice!B98 - RentPrice!B97)*B$4</f>
        <v>2.208456445591769E-4</v>
      </c>
      <c r="C99" s="6">
        <f>(RentPrice!C98 - RentPrice!C97)*C$4</f>
        <v>-5.7585805579589693E-4</v>
      </c>
      <c r="D99" s="6">
        <f>(RentPrice!D98 - RentPrice!D97)*D$4</f>
        <v>5.7555146717534755E-4</v>
      </c>
      <c r="E99" s="6">
        <f>(RentPrice!E98 - RentPrice!E97)*E$4</f>
        <v>-8.2778180766528251E-4</v>
      </c>
      <c r="F99" s="6">
        <f>(RentPrice!F98 - RentPrice!F97)*F$4</f>
        <v>-1.1974300391794676E-3</v>
      </c>
      <c r="G99" s="6">
        <f>(RentPrice!G98 - RentPrice!G97)*G$4</f>
        <v>-9.0191296800149921E-4</v>
      </c>
      <c r="H99" s="6">
        <f>(RentPrice!H98 - RentPrice!H97)*H$4</f>
        <v>-1.7217268239827862E-4</v>
      </c>
      <c r="I99" s="6">
        <f>(RentPrice!I98 - RentPrice!I97)*I$4</f>
        <v>-5.5155130342236379E-4</v>
      </c>
      <c r="J99" s="6">
        <f>(RentPrice!J98 - RentPrice!J97)*J$4</f>
        <v>-8.1121978376496402E-4</v>
      </c>
      <c r="K99" s="6">
        <f>(RentPrice!K98 - RentPrice!K97)*K$4</f>
        <v>7.9208597192696793E-4</v>
      </c>
      <c r="M99" s="6">
        <f>LN('OECD HP'!B99/'OECD HP'!B98)</f>
        <v>1.113053524778122E-2</v>
      </c>
      <c r="N99" s="6">
        <f>LN('OECD HP'!C99/'OECD HP'!C98)</f>
        <v>1.6703918680399079E-2</v>
      </c>
      <c r="O99" s="6">
        <f>LN('OECD HP'!D99/'OECD HP'!D98)</f>
        <v>2.7689345070926148E-4</v>
      </c>
      <c r="P99" s="6">
        <f>LN('OECD HP'!E99/'OECD HP'!E98)</f>
        <v>3.4246674207267784E-2</v>
      </c>
      <c r="Q99" s="6">
        <f>LN('OECD HP'!F99/'OECD HP'!F98)</f>
        <v>3.7979248107511007E-2</v>
      </c>
      <c r="R99" s="6">
        <f>LN('OECD HP'!G99/'OECD HP'!G98)</f>
        <v>1.7582611194828474E-2</v>
      </c>
      <c r="S99" s="6">
        <f>LN('OECD HP'!H99/'OECD HP'!H98)</f>
        <v>6.4060147060445109E-3</v>
      </c>
      <c r="T99" s="6">
        <f>LN('OECD HP'!I99/'OECD HP'!I98)</f>
        <v>2.8855861421743522E-2</v>
      </c>
      <c r="U99" s="6">
        <f>LN('OECD HP'!J99/'OECD HP'!J98)</f>
        <v>2.4353148666743089E-2</v>
      </c>
      <c r="V99" s="6">
        <f>LN('OECD HP'!K99/'OECD HP'!K98)</f>
        <v>-1.2429942514463093E-2</v>
      </c>
      <c r="X99" s="8">
        <f>'OECD HP'!G98/'OECD HP'!G$3*X$4</f>
        <v>714.28571428571342</v>
      </c>
      <c r="Y99" s="8">
        <f>'OECD Rent'!G98/'OECD Rent'!G$3*Y$4</f>
        <v>452.30963741937938</v>
      </c>
      <c r="Z99" s="8">
        <f t="shared" si="7"/>
        <v>0.63323349238713189</v>
      </c>
      <c r="AA99" s="7">
        <f t="shared" si="8"/>
        <v>3.5366041630017719E-2</v>
      </c>
    </row>
    <row r="100" spans="1:27">
      <c r="A100" s="5">
        <f>RentPrice!A99</f>
        <v>38352</v>
      </c>
      <c r="B100" s="6">
        <f>(RentPrice!B99 - RentPrice!B98)*B$4</f>
        <v>-2.1105873101115571E-4</v>
      </c>
      <c r="C100" s="6">
        <f>(RentPrice!C99 - RentPrice!C98)*C$4</f>
        <v>-6.4564496699815171E-4</v>
      </c>
      <c r="D100" s="6">
        <f>(RentPrice!D99 - RentPrice!D98)*D$4</f>
        <v>1.2068637765913795E-4</v>
      </c>
      <c r="E100" s="6">
        <f>(RentPrice!E99 - RentPrice!E98)*E$4</f>
        <v>-7.483022968673991E-4</v>
      </c>
      <c r="F100" s="6">
        <f>(RentPrice!F99 - RentPrice!F98)*F$4</f>
        <v>-1.151405016300975E-3</v>
      </c>
      <c r="G100" s="6">
        <f>(RentPrice!G99 - RentPrice!G98)*G$4</f>
        <v>-2.5348300737669343E-4</v>
      </c>
      <c r="H100" s="6">
        <f>(RentPrice!H99 - RentPrice!H98)*H$4</f>
        <v>3.1291168670931471E-4</v>
      </c>
      <c r="I100" s="6">
        <f>(RentPrice!I99 - RentPrice!I98)*I$4</f>
        <v>-1.1160438419778897E-3</v>
      </c>
      <c r="J100" s="6">
        <f>(RentPrice!J99 - RentPrice!J98)*J$4</f>
        <v>-8.0975294864234128E-4</v>
      </c>
      <c r="K100" s="6">
        <f>(RentPrice!K99 - RentPrice!K98)*K$4</f>
        <v>7.1954910432292453E-4</v>
      </c>
      <c r="M100" s="6">
        <f>LN('OECD HP'!B100/'OECD HP'!B99)</f>
        <v>8.7446729033556301E-3</v>
      </c>
      <c r="N100" s="6">
        <f>LN('OECD HP'!C100/'OECD HP'!C99)</f>
        <v>2.2228351749933709E-2</v>
      </c>
      <c r="O100" s="6">
        <f>LN('OECD HP'!D100/'OECD HP'!D99)</f>
        <v>2.7189007944667748E-2</v>
      </c>
      <c r="P100" s="6">
        <f>LN('OECD HP'!E100/'OECD HP'!E99)</f>
        <v>3.8388307160074776E-2</v>
      </c>
      <c r="Q100" s="6">
        <f>LN('OECD HP'!F100/'OECD HP'!F99)</f>
        <v>3.5391124990581418E-2</v>
      </c>
      <c r="R100" s="6">
        <f>LN('OECD HP'!G100/'OECD HP'!G99)</f>
        <v>6.8776863753320355E-3</v>
      </c>
      <c r="S100" s="6">
        <f>LN('OECD HP'!H100/'OECD HP'!H99)</f>
        <v>1.7509927600020819E-2</v>
      </c>
      <c r="T100" s="6">
        <f>LN('OECD HP'!I100/'OECD HP'!I99)</f>
        <v>6.8099777320402019E-3</v>
      </c>
      <c r="U100" s="6">
        <f>LN('OECD HP'!J100/'OECD HP'!J99)</f>
        <v>2.4667799700523275E-2</v>
      </c>
      <c r="V100" s="6">
        <f>LN('OECD HP'!K100/'OECD HP'!K99)</f>
        <v>-1.2700095317962326E-2</v>
      </c>
      <c r="X100" s="8">
        <f>'OECD HP'!G99/'OECD HP'!G$3*X$4</f>
        <v>726.95578231292416</v>
      </c>
      <c r="Y100" s="8">
        <f>'OECD Rent'!G99/'OECD Rent'!G$3*Y$4</f>
        <v>457.04099903233589</v>
      </c>
      <c r="Z100" s="8">
        <f t="shared" si="7"/>
        <v>0.62870536303898439</v>
      </c>
      <c r="AA100" s="7">
        <f t="shared" si="8"/>
        <v>3.5113145955739666E-2</v>
      </c>
    </row>
    <row r="101" spans="1:27">
      <c r="A101" s="5">
        <f>RentPrice!A100</f>
        <v>38442</v>
      </c>
      <c r="B101" s="6">
        <f>(RentPrice!B100 - RentPrice!B99)*B$4</f>
        <v>-1.5018639964125687E-4</v>
      </c>
      <c r="C101" s="6">
        <f>(RentPrice!C100 - RentPrice!C99)*C$4</f>
        <v>-8.7240576137014795E-4</v>
      </c>
      <c r="D101" s="6">
        <f>(RentPrice!D100 - RentPrice!D99)*D$4</f>
        <v>-1.4462855520276491E-3</v>
      </c>
      <c r="E101" s="6">
        <f>(RentPrice!E100 - RentPrice!E99)*E$4</f>
        <v>-8.5097338680428032E-4</v>
      </c>
      <c r="F101" s="6">
        <f>(RentPrice!F100 - RentPrice!F99)*F$4</f>
        <v>-1.07337743683293E-3</v>
      </c>
      <c r="G101" s="6">
        <f>(RentPrice!G100 - RentPrice!G99)*G$4</f>
        <v>5.0090578891998793E-5</v>
      </c>
      <c r="H101" s="6">
        <f>(RentPrice!H100 - RentPrice!H99)*H$4</f>
        <v>1.5882310755198437E-4</v>
      </c>
      <c r="I101" s="6">
        <f>(RentPrice!I100 - RentPrice!I99)*I$4</f>
        <v>5.5099675222693949E-5</v>
      </c>
      <c r="J101" s="6">
        <f>(RentPrice!J100 - RentPrice!J99)*J$4</f>
        <v>-7.0594717092095432E-4</v>
      </c>
      <c r="K101" s="6">
        <f>(RentPrice!K100 - RentPrice!K99)*K$4</f>
        <v>7.0738585500357081E-4</v>
      </c>
      <c r="M101" s="6">
        <f>LN('OECD HP'!B101/'OECD HP'!B100)</f>
        <v>2.4860782464639474E-3</v>
      </c>
      <c r="N101" s="6">
        <f>LN('OECD HP'!C101/'OECD HP'!C100)</f>
        <v>2.2457109645119655E-2</v>
      </c>
      <c r="O101" s="6">
        <f>LN('OECD HP'!D101/'OECD HP'!D100)</f>
        <v>-2.13882702158751E-2</v>
      </c>
      <c r="P101" s="6">
        <f>LN('OECD HP'!E101/'OECD HP'!E100)</f>
        <v>2.9915004619059656E-2</v>
      </c>
      <c r="Q101" s="6">
        <f>LN('OECD HP'!F101/'OECD HP'!F100)</f>
        <v>3.6496104478897264E-2</v>
      </c>
      <c r="R101" s="6">
        <f>LN('OECD HP'!G101/'OECD HP'!G100)</f>
        <v>1.2721744228357625E-2</v>
      </c>
      <c r="S101" s="6">
        <f>LN('OECD HP'!H101/'OECD HP'!H100)</f>
        <v>2.0115537285876953E-2</v>
      </c>
      <c r="T101" s="6">
        <f>LN('OECD HP'!I101/'OECD HP'!I100)</f>
        <v>1.9948673384744386E-2</v>
      </c>
      <c r="U101" s="6">
        <f>LN('OECD HP'!J101/'OECD HP'!J100)</f>
        <v>2.5816418765367138E-2</v>
      </c>
      <c r="V101" s="6">
        <f>LN('OECD HP'!K101/'OECD HP'!K100)</f>
        <v>-1.2415256499398558E-2</v>
      </c>
      <c r="X101" s="8">
        <f>'OECD HP'!G100/'OECD HP'!G$3*X$4</f>
        <v>731.97278911564524</v>
      </c>
      <c r="Y101" s="8">
        <f>'OECD Rent'!G100/'OECD Rent'!G$3*Y$4</f>
        <v>460.85018744050075</v>
      </c>
      <c r="Z101" s="8">
        <f t="shared" si="7"/>
        <v>0.62960016313897493</v>
      </c>
      <c r="AA101" s="7">
        <f t="shared" ref="AA101:AA132" si="9">Y101/X101*AA$4</f>
        <v>3.5163120472197273E-2</v>
      </c>
    </row>
    <row r="102" spans="1:27">
      <c r="A102" s="5">
        <f>RentPrice!A101</f>
        <v>38533</v>
      </c>
      <c r="B102" s="6">
        <f>(RentPrice!B101 - RentPrice!B100)*B$4</f>
        <v>1.2168156364260342E-4</v>
      </c>
      <c r="C102" s="6">
        <f>(RentPrice!C101 - RentPrice!C100)*C$4</f>
        <v>-8.6327385707042788E-4</v>
      </c>
      <c r="D102" s="6">
        <f>(RentPrice!D101 - RentPrice!D100)*D$4</f>
        <v>1.3691243131471974E-3</v>
      </c>
      <c r="E102" s="6">
        <f>(RentPrice!E101 - RentPrice!E100)*E$4</f>
        <v>-5.711049305375961E-4</v>
      </c>
      <c r="F102" s="6">
        <f>(RentPrice!F101 - RentPrice!F100)*F$4</f>
        <v>-1.1059886557259545E-3</v>
      </c>
      <c r="G102" s="6">
        <f>(RentPrice!G101 - RentPrice!G100)*G$4</f>
        <v>-5.8289444500691107E-5</v>
      </c>
      <c r="H102" s="6">
        <f>(RentPrice!H101 - RentPrice!H100)*H$4</f>
        <v>1.9429153038432424E-5</v>
      </c>
      <c r="I102" s="6">
        <f>(RentPrice!I101 - RentPrice!I100)*I$4</f>
        <v>-6.838880260536343E-4</v>
      </c>
      <c r="J102" s="6">
        <f>(RentPrice!J101 - RentPrice!J100)*J$4</f>
        <v>-8.1699138548707996E-4</v>
      </c>
      <c r="K102" s="6">
        <f>(RentPrice!K101 - RentPrice!K100)*K$4</f>
        <v>7.304018644008148E-4</v>
      </c>
      <c r="M102" s="6">
        <f>LN('OECD HP'!B102/'OECD HP'!B101)</f>
        <v>-9.2567563561357885E-4</v>
      </c>
      <c r="N102" s="6">
        <f>LN('OECD HP'!C102/'OECD HP'!C101)</f>
        <v>1.4356220114581321E-2</v>
      </c>
      <c r="O102" s="6">
        <f>LN('OECD HP'!D102/'OECD HP'!D101)</f>
        <v>2.530576321217529E-2</v>
      </c>
      <c r="P102" s="6">
        <f>LN('OECD HP'!E102/'OECD HP'!E101)</f>
        <v>2.6860819082824672E-2</v>
      </c>
      <c r="Q102" s="6">
        <f>LN('OECD HP'!F102/'OECD HP'!F101)</f>
        <v>3.6326355144386244E-2</v>
      </c>
      <c r="R102" s="6">
        <f>LN('OECD HP'!G102/'OECD HP'!G101)</f>
        <v>1.3059777993206919E-2</v>
      </c>
      <c r="S102" s="6">
        <f>LN('OECD HP'!H102/'OECD HP'!H101)</f>
        <v>3.2300546823600687E-2</v>
      </c>
      <c r="T102" s="6">
        <f>LN('OECD HP'!I102/'OECD HP'!I101)</f>
        <v>3.2101300984858146E-2</v>
      </c>
      <c r="U102" s="6">
        <f>LN('OECD HP'!J102/'OECD HP'!J101)</f>
        <v>2.5873799735063856E-2</v>
      </c>
      <c r="V102" s="6">
        <f>LN('OECD HP'!K102/'OECD HP'!K101)</f>
        <v>-1.1815705937512922E-2</v>
      </c>
      <c r="X102" s="8">
        <f>'OECD HP'!G101/'OECD HP'!G$3*X$4</f>
        <v>741.34424395513508</v>
      </c>
      <c r="Y102" s="8">
        <f>'OECD Rent'!G101/'OECD Rent'!G$3*Y$4</f>
        <v>465.97852357688635</v>
      </c>
      <c r="Z102" s="8">
        <f t="shared" si="7"/>
        <v>0.62855890145022364</v>
      </c>
      <c r="AA102" s="7">
        <f t="shared" si="9"/>
        <v>3.5104966087322116E-2</v>
      </c>
    </row>
    <row r="103" spans="1:27">
      <c r="A103" s="5">
        <f>RentPrice!A102</f>
        <v>38625</v>
      </c>
      <c r="B103" s="6">
        <f>(RentPrice!B102 - RentPrice!B101)*B$4</f>
        <v>2.2587198595270229E-4</v>
      </c>
      <c r="C103" s="6">
        <f>(RentPrice!C102 - RentPrice!C101)*C$4</f>
        <v>-5.092304663609073E-4</v>
      </c>
      <c r="D103" s="6">
        <f>(RentPrice!D102 - RentPrice!D101)*D$4</f>
        <v>-1.3179527876203761E-3</v>
      </c>
      <c r="E103" s="6">
        <f>(RentPrice!E102 - RentPrice!E101)*E$4</f>
        <v>-5.0557023592166881E-4</v>
      </c>
      <c r="F103" s="6">
        <f>(RentPrice!F102 - RentPrice!F101)*F$4</f>
        <v>-1.04626527221505E-3</v>
      </c>
      <c r="G103" s="6">
        <f>(RentPrice!G102 - RentPrice!G101)*G$4</f>
        <v>-1.7631440427544743E-4</v>
      </c>
      <c r="H103" s="6">
        <f>(RentPrice!H102 - RentPrice!H101)*H$4</f>
        <v>-3.3696645662935717E-4</v>
      </c>
      <c r="I103" s="6">
        <f>(RentPrice!I102 - RentPrice!I101)*I$4</f>
        <v>-1.2034838065455983E-3</v>
      </c>
      <c r="J103" s="6">
        <f>(RentPrice!J102 - RentPrice!J101)*J$4</f>
        <v>-8.520005976420345E-4</v>
      </c>
      <c r="K103" s="6">
        <f>(RentPrice!K102 - RentPrice!K101)*K$4</f>
        <v>6.6666694211792675E-4</v>
      </c>
      <c r="M103" s="6">
        <f>LN('OECD HP'!B103/'OECD HP'!B102)</f>
        <v>1.3609901259642673E-2</v>
      </c>
      <c r="N103" s="6">
        <f>LN('OECD HP'!C103/'OECD HP'!C102)</f>
        <v>2.2750640715675632E-2</v>
      </c>
      <c r="O103" s="6">
        <f>LN('OECD HP'!D103/'OECD HP'!D102)</f>
        <v>-1.5320934735296663E-2</v>
      </c>
      <c r="P103" s="6">
        <f>LN('OECD HP'!E103/'OECD HP'!E102)</f>
        <v>3.5016585527970726E-2</v>
      </c>
      <c r="Q103" s="6">
        <f>LN('OECD HP'!F103/'OECD HP'!F102)</f>
        <v>2.9656209649181496E-2</v>
      </c>
      <c r="R103" s="6">
        <f>LN('OECD HP'!G103/'OECD HP'!G102)</f>
        <v>1.3835970736774769E-2</v>
      </c>
      <c r="S103" s="6">
        <f>LN('OECD HP'!H103/'OECD HP'!H102)</f>
        <v>4.1297373142217049E-2</v>
      </c>
      <c r="T103" s="6">
        <f>LN('OECD HP'!I103/'OECD HP'!I102)</f>
        <v>4.568335802311687E-2</v>
      </c>
      <c r="U103" s="6">
        <f>LN('OECD HP'!J103/'OECD HP'!J102)</f>
        <v>2.0938534741400831E-2</v>
      </c>
      <c r="V103" s="6">
        <f>LN('OECD HP'!K103/'OECD HP'!K102)</f>
        <v>-6.305614963324783E-3</v>
      </c>
      <c r="X103" s="8">
        <f>'OECD HP'!G102/'OECD HP'!G$3*X$4</f>
        <v>751.0895323382598</v>
      </c>
      <c r="Y103" s="8">
        <f>'OECD Rent'!G102/'OECD Rent'!G$3*Y$4</f>
        <v>469.73836686140561</v>
      </c>
      <c r="Z103" s="8">
        <f t="shared" si="7"/>
        <v>0.62540928429535725</v>
      </c>
      <c r="AA103" s="7">
        <f t="shared" si="9"/>
        <v>3.4929060212543273E-2</v>
      </c>
    </row>
    <row r="104" spans="1:27">
      <c r="A104" s="5">
        <f>RentPrice!A103</f>
        <v>38717</v>
      </c>
      <c r="B104" s="6">
        <f>(RentPrice!B103 - RentPrice!B102)*B$4</f>
        <v>-1.9881353276752288E-4</v>
      </c>
      <c r="C104" s="6">
        <f>(RentPrice!C103 - RentPrice!C102)*C$4</f>
        <v>-8.6327574052374762E-4</v>
      </c>
      <c r="D104" s="6">
        <f>(RentPrice!D103 - RentPrice!D102)*D$4</f>
        <v>1.0476362756503574E-3</v>
      </c>
      <c r="E104" s="6">
        <f>(RentPrice!E103 - RentPrice!E102)*E$4</f>
        <v>-7.3214142191169694E-4</v>
      </c>
      <c r="F104" s="6">
        <f>(RentPrice!F103 - RentPrice!F102)*F$4</f>
        <v>-8.2928115722703658E-4</v>
      </c>
      <c r="G104" s="6">
        <f>(RentPrice!G103 - RentPrice!G102)*G$4</f>
        <v>-2.8500567713469669E-4</v>
      </c>
      <c r="H104" s="6">
        <f>(RentPrice!H103 - RentPrice!H102)*H$4</f>
        <v>-2.2146691711519192E-4</v>
      </c>
      <c r="I104" s="6">
        <f>(RentPrice!I103 - RentPrice!I102)*I$4</f>
        <v>-1.8308376644063699E-3</v>
      </c>
      <c r="J104" s="6">
        <f>(RentPrice!J103 - RentPrice!J102)*J$4</f>
        <v>-5.3040893294768103E-4</v>
      </c>
      <c r="K104" s="6">
        <f>(RentPrice!K103 - RentPrice!K102)*K$4</f>
        <v>3.8110978702990747E-4</v>
      </c>
      <c r="M104" s="6">
        <f>LN('OECD HP'!B104/'OECD HP'!B103)</f>
        <v>2.0062994964675184E-2</v>
      </c>
      <c r="N104" s="6">
        <f>LN('OECD HP'!C104/'OECD HP'!C103)</f>
        <v>2.9050301266301811E-2</v>
      </c>
      <c r="O104" s="6">
        <f>LN('OECD HP'!D104/'OECD HP'!D103)</f>
        <v>2.5300453709480725E-4</v>
      </c>
      <c r="P104" s="6">
        <f>LN('OECD HP'!E104/'OECD HP'!E103)</f>
        <v>2.8183390252047486E-2</v>
      </c>
      <c r="Q104" s="6">
        <f>LN('OECD HP'!F104/'OECD HP'!F103)</f>
        <v>3.0902831946829915E-2</v>
      </c>
      <c r="R104" s="6">
        <f>LN('OECD HP'!G104/'OECD HP'!G103)</f>
        <v>2.2275304136537472E-2</v>
      </c>
      <c r="S104" s="6">
        <f>LN('OECD HP'!H104/'OECD HP'!H103)</f>
        <v>2.5523285552040559E-2</v>
      </c>
      <c r="T104" s="6">
        <f>LN('OECD HP'!I104/'OECD HP'!I103)</f>
        <v>3.4650740674501385E-2</v>
      </c>
      <c r="U104" s="6">
        <f>LN('OECD HP'!J104/'OECD HP'!J103)</f>
        <v>1.4841552834180288E-2</v>
      </c>
      <c r="V104" s="6">
        <f>LN('OECD HP'!K104/'OECD HP'!K103)</f>
        <v>-8.079026711309634E-3</v>
      </c>
      <c r="X104" s="8">
        <f>'OECD HP'!G103/'OECD HP'!G$3*X$4</f>
        <v>761.55380991312461</v>
      </c>
      <c r="Y104" s="8">
        <f>'OECD Rent'!G103/'OECD Rent'!G$3*Y$4</f>
        <v>472.40557075846385</v>
      </c>
      <c r="Z104" s="8">
        <f t="shared" si="7"/>
        <v>0.62031804530313395</v>
      </c>
      <c r="AA104" s="7">
        <f t="shared" si="9"/>
        <v>3.4644714908146045E-2</v>
      </c>
    </row>
    <row r="105" spans="1:27">
      <c r="A105" s="5">
        <f>RentPrice!A104</f>
        <v>38807</v>
      </c>
      <c r="B105" s="6">
        <f>(RentPrice!B104 - RentPrice!B103)*B$4</f>
        <v>-4.0435776640021574E-4</v>
      </c>
      <c r="C105" s="6">
        <f>(RentPrice!C104 - RentPrice!C103)*C$4</f>
        <v>-1.0803840664694389E-3</v>
      </c>
      <c r="D105" s="6">
        <f>(RentPrice!D104 - RentPrice!D103)*D$4</f>
        <v>1.4790435529833231E-4</v>
      </c>
      <c r="E105" s="6">
        <f>(RentPrice!E104 - RentPrice!E103)*E$4</f>
        <v>-4.8545611857146476E-4</v>
      </c>
      <c r="F105" s="6">
        <f>(RentPrice!F104 - RentPrice!F103)*F$4</f>
        <v>-7.2583483604440142E-4</v>
      </c>
      <c r="G105" s="6">
        <f>(RentPrice!G104 - RentPrice!G103)*G$4</f>
        <v>-5.2405253863263156E-4</v>
      </c>
      <c r="H105" s="6">
        <f>(RentPrice!H104 - RentPrice!H103)*H$4</f>
        <v>7.6544187594352437E-4</v>
      </c>
      <c r="I105" s="6">
        <f>(RentPrice!I104 - RentPrice!I103)*I$4</f>
        <v>-1.5171762588868818E-3</v>
      </c>
      <c r="J105" s="6">
        <f>(RentPrice!J104 - RentPrice!J103)*J$4</f>
        <v>-2.4447673282078055E-4</v>
      </c>
      <c r="K105" s="6">
        <f>(RentPrice!K104 - RentPrice!K103)*K$4</f>
        <v>5.2825152445542341E-4</v>
      </c>
      <c r="M105" s="6">
        <f>LN('OECD HP'!B105/'OECD HP'!B104)</f>
        <v>3.0845857083287995E-2</v>
      </c>
      <c r="N105" s="6">
        <f>LN('OECD HP'!C105/'OECD HP'!C104)</f>
        <v>3.3058263810961372E-2</v>
      </c>
      <c r="O105" s="6">
        <f>LN('OECD HP'!D105/'OECD HP'!D104)</f>
        <v>-1.4981918456199398E-4</v>
      </c>
      <c r="P105" s="6">
        <f>LN('OECD HP'!E105/'OECD HP'!E104)</f>
        <v>3.2654886051767612E-2</v>
      </c>
      <c r="Q105" s="6">
        <f>LN('OECD HP'!F105/'OECD HP'!F104)</f>
        <v>2.4871748373689353E-2</v>
      </c>
      <c r="R105" s="6">
        <f>LN('OECD HP'!G105/'OECD HP'!G104)</f>
        <v>2.0630819179221108E-2</v>
      </c>
      <c r="S105" s="6">
        <f>LN('OECD HP'!H105/'OECD HP'!H104)</f>
        <v>4.0265130721544543E-2</v>
      </c>
      <c r="T105" s="6">
        <f>LN('OECD HP'!I105/'OECD HP'!I104)</f>
        <v>1.4014163568090782E-2</v>
      </c>
      <c r="U105" s="6">
        <f>LN('OECD HP'!J105/'OECD HP'!J104)</f>
        <v>7.2938460154541133E-3</v>
      </c>
      <c r="V105" s="6">
        <f>LN('OECD HP'!K105/'OECD HP'!K104)</f>
        <v>-6.9926271486511109E-3</v>
      </c>
      <c r="X105" s="8">
        <f>'OECD HP'!G104/'OECD HP'!G$3*X$4</f>
        <v>778.70800074988097</v>
      </c>
      <c r="Y105" s="8">
        <f>'OECD Rent'!G104/'OECD Rent'!G$3*Y$4</f>
        <v>475.75676066990565</v>
      </c>
      <c r="Z105" s="8">
        <f t="shared" si="7"/>
        <v>0.61095655908474156</v>
      </c>
      <c r="AA105" s="7">
        <f t="shared" si="9"/>
        <v>3.4121876626060837E-2</v>
      </c>
    </row>
    <row r="106" spans="1:27">
      <c r="A106" s="5">
        <f>RentPrice!A105</f>
        <v>38898</v>
      </c>
      <c r="B106" s="6">
        <f>(RentPrice!B105 - RentPrice!B104)*B$4</f>
        <v>-7.9872579002186663E-4</v>
      </c>
      <c r="C106" s="6">
        <f>(RentPrice!C105 - RentPrice!C104)*C$4</f>
        <v>-1.1674006837277006E-3</v>
      </c>
      <c r="D106" s="6">
        <f>(RentPrice!D105 - RentPrice!D104)*D$4</f>
        <v>1.7255455073525414E-4</v>
      </c>
      <c r="E106" s="6">
        <f>(RentPrice!E105 - RentPrice!E104)*E$4</f>
        <v>-5.8256766060058019E-4</v>
      </c>
      <c r="F106" s="6">
        <f>(RentPrice!F105 - RentPrice!F104)*F$4</f>
        <v>-6.35165984411287E-4</v>
      </c>
      <c r="G106" s="6">
        <f>(RentPrice!G105 - RentPrice!G104)*G$4</f>
        <v>-4.2441444487397345E-4</v>
      </c>
      <c r="H106" s="6">
        <f>(RentPrice!H105 - RentPrice!H104)*H$4</f>
        <v>5.7328165606176137E-4</v>
      </c>
      <c r="I106" s="6">
        <f>(RentPrice!I105 - RentPrice!I104)*I$4</f>
        <v>-6.4871396983286851E-4</v>
      </c>
      <c r="J106" s="6">
        <f>(RentPrice!J105 - RentPrice!J104)*J$4</f>
        <v>1.7136767708303416E-4</v>
      </c>
      <c r="K106" s="6">
        <f>(RentPrice!K105 - RentPrice!K104)*K$4</f>
        <v>4.4239504365131216E-4</v>
      </c>
      <c r="M106" s="6">
        <f>LN('OECD HP'!B106/'OECD HP'!B105)</f>
        <v>1.9825143055456743E-2</v>
      </c>
      <c r="N106" s="6">
        <f>LN('OECD HP'!C106/'OECD HP'!C105)</f>
        <v>4.1716631134902586E-2</v>
      </c>
      <c r="O106" s="6">
        <f>LN('OECD HP'!D106/'OECD HP'!D105)</f>
        <v>-8.5920399545089173E-3</v>
      </c>
      <c r="P106" s="6">
        <f>LN('OECD HP'!E106/'OECD HP'!E105)</f>
        <v>3.7897267668820005E-2</v>
      </c>
      <c r="Q106" s="6">
        <f>LN('OECD HP'!F106/'OECD HP'!F105)</f>
        <v>2.1266624282158485E-2</v>
      </c>
      <c r="R106" s="6">
        <f>LN('OECD HP'!G106/'OECD HP'!G105)</f>
        <v>1.9711851908077258E-2</v>
      </c>
      <c r="S106" s="6">
        <f>LN('OECD HP'!H106/'OECD HP'!H105)</f>
        <v>5.1376151840415649E-2</v>
      </c>
      <c r="T106" s="6">
        <f>LN('OECD HP'!I106/'OECD HP'!I105)</f>
        <v>2.1020227485876206E-2</v>
      </c>
      <c r="U106" s="6">
        <f>LN('OECD HP'!J106/'OECD HP'!J105)</f>
        <v>2.0291759111889804E-3</v>
      </c>
      <c r="V106" s="6">
        <f>LN('OECD HP'!K106/'OECD HP'!K105)</f>
        <v>-7.1402670793971725E-3</v>
      </c>
      <c r="X106" s="8">
        <f>'OECD HP'!G105/'OECD HP'!G$3*X$4</f>
        <v>794.94025127826399</v>
      </c>
      <c r="Y106" s="8">
        <f>'OECD Rent'!G105/'OECD Rent'!G$3*Y$4</f>
        <v>479.64705182946517</v>
      </c>
      <c r="Z106" s="8">
        <f t="shared" si="7"/>
        <v>0.60337497196574541</v>
      </c>
      <c r="AA106" s="7">
        <f t="shared" si="9"/>
        <v>3.3698445571172637E-2</v>
      </c>
    </row>
    <row r="107" spans="1:27">
      <c r="A107" s="5">
        <f>RentPrice!A106</f>
        <v>38990</v>
      </c>
      <c r="B107" s="6">
        <f>(RentPrice!B106 - RentPrice!B105)*B$4</f>
        <v>-2.9868187174461299E-4</v>
      </c>
      <c r="C107" s="6">
        <f>(RentPrice!C106 - RentPrice!C105)*C$4</f>
        <v>-1.4557773534771556E-3</v>
      </c>
      <c r="D107" s="6">
        <f>(RentPrice!D106 - RentPrice!D105)*D$4</f>
        <v>6.4238061066214369E-4</v>
      </c>
      <c r="E107" s="6">
        <f>(RentPrice!E106 - RentPrice!E105)*E$4</f>
        <v>-7.4890980458745891E-4</v>
      </c>
      <c r="F107" s="6">
        <f>(RentPrice!F106 - RentPrice!F105)*F$4</f>
        <v>-4.9459426496942227E-4</v>
      </c>
      <c r="G107" s="6">
        <f>(RentPrice!G106 - RentPrice!G105)*G$4</f>
        <v>-3.4797464828655587E-4</v>
      </c>
      <c r="H107" s="6">
        <f>(RentPrice!H106 - RentPrice!H105)*H$4</f>
        <v>4.706999238824903E-4</v>
      </c>
      <c r="I107" s="6">
        <f>(RentPrice!I106 - RentPrice!I105)*I$4</f>
        <v>-6.0900072513741577E-4</v>
      </c>
      <c r="J107" s="6">
        <f>(RentPrice!J106 - RentPrice!J105)*J$4</f>
        <v>3.4208678940294017E-4</v>
      </c>
      <c r="K107" s="6">
        <f>(RentPrice!K106 - RentPrice!K105)*K$4</f>
        <v>4.5438138498421336E-4</v>
      </c>
      <c r="M107" s="6">
        <f>LN('OECD HP'!B107/'OECD HP'!B106)</f>
        <v>1.225316439795719E-2</v>
      </c>
      <c r="N107" s="6">
        <f>LN('OECD HP'!C107/'OECD HP'!C106)</f>
        <v>2.2401382483452539E-2</v>
      </c>
      <c r="O107" s="6">
        <f>LN('OECD HP'!D107/'OECD HP'!D106)</f>
        <v>1.7846341515379078E-2</v>
      </c>
      <c r="P107" s="6">
        <f>LN('OECD HP'!E107/'OECD HP'!E106)</f>
        <v>3.4287315677048194E-2</v>
      </c>
      <c r="Q107" s="6">
        <f>LN('OECD HP'!F107/'OECD HP'!F106)</f>
        <v>1.7875351867170541E-2</v>
      </c>
      <c r="R107" s="6">
        <f>LN('OECD HP'!G107/'OECD HP'!G106)</f>
        <v>3.0648469982104312E-2</v>
      </c>
      <c r="S107" s="6">
        <f>LN('OECD HP'!H107/'OECD HP'!H106)</f>
        <v>1.9187408849166625E-2</v>
      </c>
      <c r="T107" s="6">
        <f>LN('OECD HP'!I107/'OECD HP'!I106)</f>
        <v>2.6923923874052891E-2</v>
      </c>
      <c r="U107" s="6">
        <f>LN('OECD HP'!J107/'OECD HP'!J106)</f>
        <v>5.0325880335499043E-3</v>
      </c>
      <c r="V107" s="6">
        <f>LN('OECD HP'!K107/'OECD HP'!K106)</f>
        <v>1.8012083464825613E-3</v>
      </c>
      <c r="X107" s="8">
        <f>'OECD HP'!G106/'OECD HP'!G$3*X$4</f>
        <v>810.76545541442988</v>
      </c>
      <c r="Y107" s="8">
        <f>'OECD Rent'!G106/'OECD Rent'!G$3*Y$4</f>
        <v>484.1557895972951</v>
      </c>
      <c r="Z107" s="8">
        <f t="shared" si="7"/>
        <v>0.59715887790238253</v>
      </c>
      <c r="AA107" s="7">
        <f t="shared" si="9"/>
        <v>3.3351277197951786E-2</v>
      </c>
    </row>
    <row r="108" spans="1:27">
      <c r="A108" s="5">
        <f>RentPrice!A107</f>
        <v>39082</v>
      </c>
      <c r="B108" s="6">
        <f>(RentPrice!B107 - RentPrice!B106)*B$4</f>
        <v>-6.0956241333263226E-5</v>
      </c>
      <c r="C108" s="6">
        <f>(RentPrice!C107 - RentPrice!C106)*C$4</f>
        <v>-7.1168919334340731E-4</v>
      </c>
      <c r="D108" s="6">
        <f>(RentPrice!D107 - RentPrice!D106)*D$4</f>
        <v>-8.7857896585662762E-4</v>
      </c>
      <c r="E108" s="6">
        <f>(RentPrice!E107 - RentPrice!E106)*E$4</f>
        <v>-6.4926708554299513E-4</v>
      </c>
      <c r="F108" s="6">
        <f>(RentPrice!F107 - RentPrice!F106)*F$4</f>
        <v>-3.9089713736512781E-4</v>
      </c>
      <c r="G108" s="6">
        <f>(RentPrice!G107 - RentPrice!G106)*G$4</f>
        <v>-8.0727188643170335E-4</v>
      </c>
      <c r="H108" s="6">
        <f>(RentPrice!H107 - RentPrice!H106)*H$4</f>
        <v>1.548715083560543E-3</v>
      </c>
      <c r="I108" s="6">
        <f>(RentPrice!I107 - RentPrice!I106)*I$4</f>
        <v>-9.0021465319471705E-4</v>
      </c>
      <c r="J108" s="6">
        <f>(RentPrice!J107 - RentPrice!J106)*J$4</f>
        <v>1.7957089846022055E-4</v>
      </c>
      <c r="K108" s="6">
        <f>(RentPrice!K107 - RentPrice!K106)*K$4</f>
        <v>-1.7811566088282328E-4</v>
      </c>
      <c r="M108" s="6">
        <f>LN('OECD HP'!B108/'OECD HP'!B107)</f>
        <v>1.6839631145801816E-2</v>
      </c>
      <c r="N108" s="6">
        <f>LN('OECD HP'!C108/'OECD HP'!C107)</f>
        <v>1.7550935131486565E-2</v>
      </c>
      <c r="O108" s="6">
        <f>LN('OECD HP'!D108/'OECD HP'!D107)</f>
        <v>-4.6521261701332133E-2</v>
      </c>
      <c r="P108" s="6">
        <f>LN('OECD HP'!E108/'OECD HP'!E107)</f>
        <v>2.0399428017242011E-2</v>
      </c>
      <c r="Q108" s="6">
        <f>LN('OECD HP'!F108/'OECD HP'!F107)</f>
        <v>1.4655855844057228E-2</v>
      </c>
      <c r="R108" s="6">
        <f>LN('OECD HP'!G108/'OECD HP'!G107)</f>
        <v>2.9543701380161609E-2</v>
      </c>
      <c r="S108" s="6">
        <f>LN('OECD HP'!H108/'OECD HP'!H107)</f>
        <v>2.4465375674838502E-2</v>
      </c>
      <c r="T108" s="6">
        <f>LN('OECD HP'!I108/'OECD HP'!I107)</f>
        <v>3.6333837469940733E-2</v>
      </c>
      <c r="U108" s="6">
        <f>LN('OECD HP'!J108/'OECD HP'!J107)</f>
        <v>6.0325939275432377E-3</v>
      </c>
      <c r="V108" s="6">
        <f>LN('OECD HP'!K108/'OECD HP'!K107)</f>
        <v>-2.643394184995547E-3</v>
      </c>
      <c r="X108" s="8">
        <f>'OECD HP'!G107/'OECD HP'!G$3*X$4</f>
        <v>835.99888394965762</v>
      </c>
      <c r="Y108" s="8">
        <f>'OECD Rent'!G107/'OECD Rent'!G$3*Y$4</f>
        <v>487.16837033396337</v>
      </c>
      <c r="Z108" s="8">
        <f t="shared" si="7"/>
        <v>0.58273806303705522</v>
      </c>
      <c r="AA108" s="7">
        <f t="shared" si="9"/>
        <v>3.2545875801788512E-2</v>
      </c>
    </row>
    <row r="109" spans="1:27">
      <c r="A109" s="5">
        <f>RentPrice!A108</f>
        <v>39172</v>
      </c>
      <c r="B109" s="6">
        <f>(RentPrice!B108 - RentPrice!B107)*B$4</f>
        <v>-7.7810760992192359E-5</v>
      </c>
      <c r="C109" s="6">
        <f>(RentPrice!C108 - RentPrice!C107)*C$4</f>
        <v>-4.8655653290905127E-4</v>
      </c>
      <c r="D109" s="6">
        <f>(RentPrice!D108 - RentPrice!D107)*D$4</f>
        <v>2.9092949275020198E-3</v>
      </c>
      <c r="E109" s="6">
        <f>(RentPrice!E108 - RentPrice!E107)*E$4</f>
        <v>-2.2893408670899936E-4</v>
      </c>
      <c r="F109" s="6">
        <f>(RentPrice!F108 - RentPrice!F107)*F$4</f>
        <v>-2.1271622876161954E-4</v>
      </c>
      <c r="G109" s="6">
        <f>(RentPrice!G108 - RentPrice!G107)*G$4</f>
        <v>-6.9788216770716297E-4</v>
      </c>
      <c r="H109" s="6">
        <f>(RentPrice!H108 - RentPrice!H107)*H$4</f>
        <v>1.5360805911500417E-3</v>
      </c>
      <c r="I109" s="6">
        <f>(RentPrice!I108 - RentPrice!I107)*I$4</f>
        <v>-1.3289973309861607E-3</v>
      </c>
      <c r="J109" s="6">
        <f>(RentPrice!J108 - RentPrice!J107)*J$4</f>
        <v>1.1782977407702371E-4</v>
      </c>
      <c r="K109" s="6">
        <f>(RentPrice!K108 - RentPrice!K107)*K$4</f>
        <v>1.5021004101687586E-4</v>
      </c>
      <c r="M109" s="6">
        <f>LN('OECD HP'!B109/'OECD HP'!B108)</f>
        <v>3.8269070068631963E-2</v>
      </c>
      <c r="N109" s="6">
        <f>LN('OECD HP'!C109/'OECD HP'!C108)</f>
        <v>3.5440809954158187E-2</v>
      </c>
      <c r="O109" s="6">
        <f>LN('OECD HP'!D109/'OECD HP'!D108)</f>
        <v>1.5584991293275154E-2</v>
      </c>
      <c r="P109" s="6">
        <f>LN('OECD HP'!E109/'OECD HP'!E108)</f>
        <v>1.8809005199191504E-2</v>
      </c>
      <c r="Q109" s="6">
        <f>LN('OECD HP'!F109/'OECD HP'!F108)</f>
        <v>1.2530284112417217E-2</v>
      </c>
      <c r="R109" s="6">
        <f>LN('OECD HP'!G109/'OECD HP'!G108)</f>
        <v>2.1258335150803217E-2</v>
      </c>
      <c r="S109" s="6">
        <f>LN('OECD HP'!H109/'OECD HP'!H108)</f>
        <v>6.499750489843731E-3</v>
      </c>
      <c r="T109" s="6">
        <f>LN('OECD HP'!I109/'OECD HP'!I108)</f>
        <v>4.502590396731012E-2</v>
      </c>
      <c r="U109" s="6">
        <f>LN('OECD HP'!J109/'OECD HP'!J108)</f>
        <v>-2.3640147891850825E-3</v>
      </c>
      <c r="V109" s="6">
        <f>LN('OECD HP'!K109/'OECD HP'!K108)</f>
        <v>-2.8216012369262919E-3</v>
      </c>
      <c r="X109" s="8">
        <f>'OECD HP'!G108/'OECD HP'!G$3*X$4</f>
        <v>861.06584753396476</v>
      </c>
      <c r="Y109" s="8">
        <f>'OECD Rent'!G108/'OECD Rent'!G$3*Y$4</f>
        <v>491.0411805523874</v>
      </c>
      <c r="Z109" s="8">
        <f t="shared" si="7"/>
        <v>0.57027134679501768</v>
      </c>
      <c r="AA109" s="7">
        <f t="shared" si="9"/>
        <v>3.1849610662774079E-2</v>
      </c>
    </row>
    <row r="110" spans="1:27">
      <c r="A110" s="5">
        <f>RentPrice!A109</f>
        <v>39263</v>
      </c>
      <c r="B110" s="6">
        <f>(RentPrice!B109 - RentPrice!B108)*B$4</f>
        <v>-7.6846472645505416E-4</v>
      </c>
      <c r="C110" s="6">
        <f>(RentPrice!C109 - RentPrice!C108)*C$4</f>
        <v>-1.0816584673848252E-3</v>
      </c>
      <c r="D110" s="6">
        <f>(RentPrice!D109 - RentPrice!D108)*D$4</f>
        <v>-7.6720408480671293E-4</v>
      </c>
      <c r="E110" s="6">
        <f>(RentPrice!E109 - RentPrice!E108)*E$4</f>
        <v>-2.1319861467694197E-4</v>
      </c>
      <c r="F110" s="6">
        <f>(RentPrice!F109 - RentPrice!F108)*F$4</f>
        <v>-1.2293278442756641E-4</v>
      </c>
      <c r="G110" s="6">
        <f>(RentPrice!G109 - RentPrice!G108)*G$4</f>
        <v>-4.2589022294215942E-4</v>
      </c>
      <c r="H110" s="6">
        <f>(RentPrice!H109 - RentPrice!H108)*H$4</f>
        <v>1.6478291097197994E-3</v>
      </c>
      <c r="I110" s="6">
        <f>(RentPrice!I109 - RentPrice!I108)*I$4</f>
        <v>-1.4869797100413445E-3</v>
      </c>
      <c r="J110" s="6">
        <f>(RentPrice!J109 - RentPrice!J108)*J$4</f>
        <v>4.1948313239354725E-4</v>
      </c>
      <c r="K110" s="6">
        <f>(RentPrice!K109 - RentPrice!K108)*K$4</f>
        <v>1.7561016082346358E-4</v>
      </c>
      <c r="M110" s="6">
        <f>LN('OECD HP'!B110/'OECD HP'!B109)</f>
        <v>3.8460633341221989E-2</v>
      </c>
      <c r="N110" s="6">
        <f>LN('OECD HP'!C110/'OECD HP'!C109)</f>
        <v>3.0389384582608661E-2</v>
      </c>
      <c r="O110" s="6">
        <f>LN('OECD HP'!D110/'OECD HP'!D109)</f>
        <v>6.0812328076225884E-3</v>
      </c>
      <c r="P110" s="6">
        <f>LN('OECD HP'!E110/'OECD HP'!E109)</f>
        <v>1.4248341558917943E-2</v>
      </c>
      <c r="Q110" s="6">
        <f>LN('OECD HP'!F110/'OECD HP'!F109)</f>
        <v>1.0481277374576837E-2</v>
      </c>
      <c r="R110" s="6">
        <f>LN('OECD HP'!G110/'OECD HP'!G109)</f>
        <v>1.6468808096270229E-2</v>
      </c>
      <c r="S110" s="6">
        <f>LN('OECD HP'!H110/'OECD HP'!H109)</f>
        <v>-9.0979343710362974E-3</v>
      </c>
      <c r="T110" s="6">
        <f>LN('OECD HP'!I110/'OECD HP'!I109)</f>
        <v>3.1293862958807463E-2</v>
      </c>
      <c r="U110" s="6">
        <f>LN('OECD HP'!J110/'OECD HP'!J109)</f>
        <v>-1.2266232824439054E-2</v>
      </c>
      <c r="V110" s="6">
        <f>LN('OECD HP'!K110/'OECD HP'!K109)</f>
        <v>-4.3567330452298639E-3</v>
      </c>
      <c r="X110" s="8">
        <f>'OECD HP'!G109/'OECD HP'!G$3*X$4</f>
        <v>879.56662504305109</v>
      </c>
      <c r="Y110" s="8">
        <f>'OECD Rent'!G109/'OECD Rent'!G$3*Y$4</f>
        <v>494.8999450527225</v>
      </c>
      <c r="Z110" s="8">
        <f t="shared" si="7"/>
        <v>0.5626633969069702</v>
      </c>
      <c r="AA110" s="7">
        <f t="shared" si="9"/>
        <v>3.1424707249270989E-2</v>
      </c>
    </row>
    <row r="111" spans="1:27">
      <c r="A111" s="5">
        <f>RentPrice!A110</f>
        <v>39355</v>
      </c>
      <c r="B111" s="6">
        <f>(RentPrice!B110 - RentPrice!B109)*B$4</f>
        <v>-6.9334845721679057E-4</v>
      </c>
      <c r="C111" s="6">
        <f>(RentPrice!C110 - RentPrice!C109)*C$4</f>
        <v>-8.8455171998414828E-4</v>
      </c>
      <c r="D111" s="6">
        <f>(RentPrice!D110 - RentPrice!D109)*D$4</f>
        <v>-1.209581113354285E-4</v>
      </c>
      <c r="E111" s="6">
        <f>(RentPrice!E110 - RentPrice!E109)*E$4</f>
        <v>-9.3594495445971479E-5</v>
      </c>
      <c r="F111" s="6">
        <f>(RentPrice!F110 - RentPrice!F109)*F$4</f>
        <v>-1.3199562522774643E-4</v>
      </c>
      <c r="G111" s="6">
        <f>(RentPrice!G110 - RentPrice!G109)*G$4</f>
        <v>-2.7899960941903356E-4</v>
      </c>
      <c r="H111" s="6">
        <f>(RentPrice!H110 - RentPrice!H109)*H$4</f>
        <v>1.2615178360643395E-3</v>
      </c>
      <c r="I111" s="6">
        <f>(RentPrice!I110 - RentPrice!I109)*I$4</f>
        <v>-9.5015670626178708E-4</v>
      </c>
      <c r="J111" s="6">
        <f>(RentPrice!J110 - RentPrice!J109)*J$4</f>
        <v>8.0561882530364489E-4</v>
      </c>
      <c r="K111" s="6">
        <f>(RentPrice!K110 - RentPrice!K109)*K$4</f>
        <v>2.5752306853272161E-4</v>
      </c>
      <c r="M111" s="6">
        <f>LN('OECD HP'!B111/'OECD HP'!B110)</f>
        <v>3.2036951657949057E-2</v>
      </c>
      <c r="N111" s="6">
        <f>LN('OECD HP'!C111/'OECD HP'!C110)</f>
        <v>1.7219602548127912E-2</v>
      </c>
      <c r="O111" s="6">
        <f>LN('OECD HP'!D111/'OECD HP'!D110)</f>
        <v>4.3779790347054873E-3</v>
      </c>
      <c r="P111" s="6">
        <f>LN('OECD HP'!E111/'OECD HP'!E110)</f>
        <v>-8.1917037148974395E-4</v>
      </c>
      <c r="Q111" s="6">
        <f>LN('OECD HP'!F111/'OECD HP'!F110)</f>
        <v>1.5985296545849303E-2</v>
      </c>
      <c r="R111" s="6">
        <f>LN('OECD HP'!G111/'OECD HP'!G110)</f>
        <v>1.1463424734795939E-2</v>
      </c>
      <c r="S111" s="6">
        <f>LN('OECD HP'!H111/'OECD HP'!H110)</f>
        <v>-8.245071880413006E-3</v>
      </c>
      <c r="T111" s="6">
        <f>LN('OECD HP'!I111/'OECD HP'!I110)</f>
        <v>-8.3741784999078871E-3</v>
      </c>
      <c r="U111" s="6">
        <f>LN('OECD HP'!J111/'OECD HP'!J110)</f>
        <v>-1.7742364045337456E-2</v>
      </c>
      <c r="V111" s="6">
        <f>LN('OECD HP'!K111/'OECD HP'!K110)</f>
        <v>3.544786608633659E-3</v>
      </c>
      <c r="X111" s="8">
        <f>'OECD HP'!G110/'OECD HP'!G$3*X$4</f>
        <v>894.17197524785922</v>
      </c>
      <c r="Y111" s="8">
        <f>'OECD Rent'!G110/'OECD Rent'!G$3*Y$4</f>
        <v>498.66133370740801</v>
      </c>
      <c r="Z111" s="8">
        <f t="shared" si="7"/>
        <v>0.55767944814998482</v>
      </c>
      <c r="AA111" s="7">
        <f t="shared" si="9"/>
        <v>3.1146354096223204E-2</v>
      </c>
    </row>
    <row r="112" spans="1:27">
      <c r="A112" s="5">
        <f>RentPrice!A111</f>
        <v>39447</v>
      </c>
      <c r="B112" s="6">
        <f>(RentPrice!B111 - RentPrice!B110)*B$4</f>
        <v>-4.5209966825242396E-4</v>
      </c>
      <c r="C112" s="6">
        <f>(RentPrice!C111 - RentPrice!C110)*C$4</f>
        <v>-4.3166681980508822E-4</v>
      </c>
      <c r="D112" s="6">
        <f>(RentPrice!D111 - RentPrice!D110)*D$4</f>
        <v>-7.8330686122814546E-5</v>
      </c>
      <c r="E112" s="6">
        <f>(RentPrice!E111 - RentPrice!E110)*E$4</f>
        <v>2.6514986718913393E-4</v>
      </c>
      <c r="F112" s="6">
        <f>(RentPrice!F111 - RentPrice!F110)*F$4</f>
        <v>-3.0373483668255137E-4</v>
      </c>
      <c r="G112" s="6">
        <f>(RentPrice!G111 - RentPrice!G110)*G$4</f>
        <v>-9.2865862017470425E-5</v>
      </c>
      <c r="H112" s="6">
        <f>(RentPrice!H111 - RentPrice!H110)*H$4</f>
        <v>1.068089794084251E-3</v>
      </c>
      <c r="I112" s="6">
        <f>(RentPrice!I111 - RentPrice!I110)*I$4</f>
        <v>5.2016492953398401E-4</v>
      </c>
      <c r="J112" s="6">
        <f>(RentPrice!J111 - RentPrice!J110)*J$4</f>
        <v>9.7259428381692593E-4</v>
      </c>
      <c r="K112" s="6">
        <f>(RentPrice!K111 - RentPrice!K110)*K$4</f>
        <v>-2.6439564922735287E-4</v>
      </c>
      <c r="M112" s="6">
        <f>LN('OECD HP'!B112/'OECD HP'!B111)</f>
        <v>1.0992618399573979E-2</v>
      </c>
      <c r="N112" s="6">
        <f>LN('OECD HP'!C112/'OECD HP'!C111)</f>
        <v>1.5712456308401512E-2</v>
      </c>
      <c r="O112" s="6">
        <f>LN('OECD HP'!D112/'OECD HP'!D111)</f>
        <v>1.0608010203009067E-2</v>
      </c>
      <c r="P112" s="6">
        <f>LN('OECD HP'!E112/'OECD HP'!E111)</f>
        <v>-2.2077986665397491E-3</v>
      </c>
      <c r="Q112" s="6">
        <f>LN('OECD HP'!F112/'OECD HP'!F111)</f>
        <v>3.7243990551025156E-3</v>
      </c>
      <c r="R112" s="6">
        <f>LN('OECD HP'!G112/'OECD HP'!G111)</f>
        <v>-1.212590136362883E-2</v>
      </c>
      <c r="S112" s="6">
        <f>LN('OECD HP'!H112/'OECD HP'!H111)</f>
        <v>-1.4379463029210221E-2</v>
      </c>
      <c r="T112" s="6">
        <f>LN('OECD HP'!I112/'OECD HP'!I111)</f>
        <v>-3.1111492630265554E-4</v>
      </c>
      <c r="U112" s="6">
        <f>LN('OECD HP'!J112/'OECD HP'!J111)</f>
        <v>-2.3560080771089668E-2</v>
      </c>
      <c r="V112" s="6">
        <f>LN('OECD HP'!K112/'OECD HP'!K111)</f>
        <v>-3.46790341522614E-3</v>
      </c>
      <c r="X112" s="8">
        <f>'OECD HP'!G111/'OECD HP'!G$3*X$4</f>
        <v>904.48122514649754</v>
      </c>
      <c r="Y112" s="8">
        <f>'OECD Rent'!G111/'OECD Rent'!G$3*Y$4</f>
        <v>502.91012635019916</v>
      </c>
      <c r="Z112" s="8">
        <f t="shared" si="7"/>
        <v>0.55602052576463767</v>
      </c>
      <c r="AA112" s="7">
        <f t="shared" si="9"/>
        <v>3.1053703409159913E-2</v>
      </c>
    </row>
    <row r="113" spans="1:27">
      <c r="A113" s="5">
        <f>RentPrice!A112</f>
        <v>39538</v>
      </c>
      <c r="B113" s="6">
        <f>(RentPrice!B112 - RentPrice!B111)*B$4</f>
        <v>2.2960701414697209E-4</v>
      </c>
      <c r="C113" s="6">
        <f>(RentPrice!C112 - RentPrice!C111)*C$4</f>
        <v>-3.7696816405012552E-4</v>
      </c>
      <c r="D113" s="6">
        <f>(RentPrice!D112 - RentPrice!D111)*D$4</f>
        <v>-4.3839946367582182E-4</v>
      </c>
      <c r="E113" s="6">
        <f>(RentPrice!E112 - RentPrice!E111)*E$4</f>
        <v>3.2333200618296404E-4</v>
      </c>
      <c r="F113" s="6">
        <f>(RentPrice!F112 - RentPrice!F111)*F$4</f>
        <v>4.1915626250070208E-5</v>
      </c>
      <c r="G113" s="6">
        <f>(RentPrice!G112 - RentPrice!G111)*G$4</f>
        <v>6.5501188717959785E-4</v>
      </c>
      <c r="H113" s="6">
        <f>(RentPrice!H112 - RentPrice!H111)*H$4</f>
        <v>1.7567759074238491E-3</v>
      </c>
      <c r="I113" s="6">
        <f>(RentPrice!I112 - RentPrice!I111)*I$4</f>
        <v>2.4558536872958662E-4</v>
      </c>
      <c r="J113" s="6">
        <f>(RentPrice!J112 - RentPrice!J111)*J$4</f>
        <v>1.3074764960821581E-3</v>
      </c>
      <c r="K113" s="6">
        <f>(RentPrice!K112 - RentPrice!K111)*K$4</f>
        <v>2.2404172641899526E-4</v>
      </c>
      <c r="M113" s="6">
        <f>LN('OECD HP'!B113/'OECD HP'!B112)</f>
        <v>-1.4506485304040275E-2</v>
      </c>
      <c r="N113" s="6">
        <f>LN('OECD HP'!C113/'OECD HP'!C112)</f>
        <v>9.0994304020525999E-3</v>
      </c>
      <c r="O113" s="6">
        <f>LN('OECD HP'!D113/'OECD HP'!D112)</f>
        <v>-4.4035186107324546E-3</v>
      </c>
      <c r="P113" s="6">
        <f>LN('OECD HP'!E113/'OECD HP'!E112)</f>
        <v>-1.3191233078702796E-2</v>
      </c>
      <c r="Q113" s="6">
        <f>LN('OECD HP'!F113/'OECD HP'!F112)</f>
        <v>-2.7919980641490055E-3</v>
      </c>
      <c r="R113" s="6">
        <f>LN('OECD HP'!G113/'OECD HP'!G112)</f>
        <v>-2.2082773538494128E-2</v>
      </c>
      <c r="S113" s="6">
        <f>LN('OECD HP'!H113/'OECD HP'!H112)</f>
        <v>-2.4188104499553845E-2</v>
      </c>
      <c r="T113" s="6">
        <f>LN('OECD HP'!I113/'OECD HP'!I112)</f>
        <v>5.8106705812396072E-3</v>
      </c>
      <c r="U113" s="6">
        <f>LN('OECD HP'!J113/'OECD HP'!J112)</f>
        <v>-2.8094150903214588E-2</v>
      </c>
      <c r="V113" s="6">
        <f>LN('OECD HP'!K113/'OECD HP'!K112)</f>
        <v>3.5645440870648151E-2</v>
      </c>
      <c r="X113" s="8">
        <f>'OECD HP'!G112/'OECD HP'!G$3*X$4</f>
        <v>893.57980338376763</v>
      </c>
      <c r="Y113" s="8">
        <f>'OECD Rent'!G112/'OECD Rent'!G$3*Y$4</f>
        <v>507.30439729255903</v>
      </c>
      <c r="Z113" s="8">
        <f t="shared" si="7"/>
        <v>0.56772142272186732</v>
      </c>
      <c r="AA113" s="7">
        <f t="shared" si="9"/>
        <v>3.1707197600280401E-2</v>
      </c>
    </row>
    <row r="114" spans="1:27">
      <c r="A114" s="5">
        <f>RentPrice!A113</f>
        <v>39629</v>
      </c>
      <c r="B114" s="6">
        <f>(RentPrice!B113 - RentPrice!B112)*B$4</f>
        <v>1.1672820347188057E-3</v>
      </c>
      <c r="C114" s="6">
        <f>(RentPrice!C113 - RentPrice!C112)*C$4</f>
        <v>-1.65934619908507E-4</v>
      </c>
      <c r="D114" s="6">
        <f>(RentPrice!D113 - RentPrice!D112)*D$4</f>
        <v>4.228431198180388E-4</v>
      </c>
      <c r="E114" s="6">
        <f>(RentPrice!E113 - RentPrice!E112)*E$4</f>
        <v>6.6419753546406095E-4</v>
      </c>
      <c r="F114" s="6">
        <f>(RentPrice!F113 - RentPrice!F112)*F$4</f>
        <v>2.1451375256366313E-4</v>
      </c>
      <c r="G114" s="6">
        <f>(RentPrice!G113 - RentPrice!G112)*G$4</f>
        <v>1.0106470196846514E-3</v>
      </c>
      <c r="H114" s="6">
        <f>(RentPrice!H113 - RentPrice!H112)*H$4</f>
        <v>1.83379817044366E-3</v>
      </c>
      <c r="I114" s="6">
        <f>(RentPrice!I113 - RentPrice!I112)*I$4</f>
        <v>6.2646483917815199E-5</v>
      </c>
      <c r="J114" s="6">
        <f>(RentPrice!J113 - RentPrice!J112)*J$4</f>
        <v>1.4154925626000759E-3</v>
      </c>
      <c r="K114" s="6">
        <f>(RentPrice!K113 - RentPrice!K112)*K$4</f>
        <v>-2.187765978095696E-3</v>
      </c>
      <c r="M114" s="6">
        <f>LN('OECD HP'!B114/'OECD HP'!B113)</f>
        <v>-1.7637537754309495E-2</v>
      </c>
      <c r="N114" s="6">
        <f>LN('OECD HP'!C114/'OECD HP'!C113)</f>
        <v>-3.0475315112177084E-3</v>
      </c>
      <c r="O114" s="6">
        <f>LN('OECD HP'!D114/'OECD HP'!D113)</f>
        <v>-9.5184160428319047E-3</v>
      </c>
      <c r="P114" s="6">
        <f>LN('OECD HP'!E114/'OECD HP'!E113)</f>
        <v>-1.3971666077107162E-2</v>
      </c>
      <c r="Q114" s="6">
        <f>LN('OECD HP'!F114/'OECD HP'!F113)</f>
        <v>-1.1246604882905287E-2</v>
      </c>
      <c r="R114" s="6">
        <f>LN('OECD HP'!G114/'OECD HP'!G113)</f>
        <v>-5.2236749872768481E-2</v>
      </c>
      <c r="S114" s="6">
        <f>LN('OECD HP'!H114/'OECD HP'!H113)</f>
        <v>-3.428293993102511E-2</v>
      </c>
      <c r="T114" s="6">
        <f>LN('OECD HP'!I114/'OECD HP'!I113)</f>
        <v>-1.0318565653661479E-2</v>
      </c>
      <c r="U114" s="6">
        <f>LN('OECD HP'!J114/'OECD HP'!J113)</f>
        <v>-2.482466615837832E-2</v>
      </c>
      <c r="V114" s="6">
        <f>LN('OECD HP'!K114/'OECD HP'!K113)</f>
        <v>-1.7455644376546422E-2</v>
      </c>
      <c r="X114" s="8">
        <f>'OECD HP'!G113/'OECD HP'!G$3*X$4</f>
        <v>874.06336458720875</v>
      </c>
      <c r="Y114" s="8">
        <f>'OECD Rent'!G113/'OECD Rent'!G$3*Y$4</f>
        <v>512.00469279413699</v>
      </c>
      <c r="Z114" s="8">
        <f t="shared" si="7"/>
        <v>0.58577525787954732</v>
      </c>
      <c r="AA114" s="7">
        <f t="shared" si="9"/>
        <v>3.2715502899106325E-2</v>
      </c>
    </row>
    <row r="115" spans="1:27">
      <c r="A115" s="5">
        <f>RentPrice!A114</f>
        <v>39721</v>
      </c>
      <c r="B115" s="6">
        <f>(RentPrice!B114 - RentPrice!B113)*B$4</f>
        <v>1.2493560745068025E-3</v>
      </c>
      <c r="C115" s="6">
        <f>(RentPrice!C114 - RentPrice!C113)*C$4</f>
        <v>2.3521677480628847E-4</v>
      </c>
      <c r="D115" s="6">
        <f>(RentPrice!D114 - RentPrice!D113)*D$4</f>
        <v>7.3467197883311742E-4</v>
      </c>
      <c r="E115" s="6">
        <f>(RentPrice!E114 - RentPrice!E113)*E$4</f>
        <v>6.5488844410902479E-4</v>
      </c>
      <c r="F115" s="6">
        <f>(RentPrice!F114 - RentPrice!F113)*F$4</f>
        <v>5.4385119993678645E-4</v>
      </c>
      <c r="G115" s="6">
        <f>(RentPrice!G114 - RentPrice!G113)*G$4</f>
        <v>1.9059922460862727E-3</v>
      </c>
      <c r="H115" s="6">
        <f>(RentPrice!H114 - RentPrice!H113)*H$4</f>
        <v>1.7852074667019651E-3</v>
      </c>
      <c r="I115" s="6">
        <f>(RentPrice!I114 - RentPrice!I113)*I$4</f>
        <v>5.9306320782486974E-4</v>
      </c>
      <c r="J115" s="6">
        <f>(RentPrice!J114 - RentPrice!J113)*J$4</f>
        <v>1.3817155779042292E-3</v>
      </c>
      <c r="K115" s="6">
        <f>(RentPrice!K114 - RentPrice!K113)*K$4</f>
        <v>1.047500357689997E-3</v>
      </c>
      <c r="M115" s="6">
        <f>LN('OECD HP'!B115/'OECD HP'!B114)</f>
        <v>-1.9071393753218365E-2</v>
      </c>
      <c r="N115" s="6">
        <f>LN('OECD HP'!C115/'OECD HP'!C114)</f>
        <v>-1.7451611496208108E-2</v>
      </c>
      <c r="O115" s="6">
        <f>LN('OECD HP'!D115/'OECD HP'!D114)</f>
        <v>2.8752150885699556E-3</v>
      </c>
      <c r="P115" s="6">
        <f>LN('OECD HP'!E115/'OECD HP'!E114)</f>
        <v>-2.6470302046252756E-2</v>
      </c>
      <c r="Q115" s="6">
        <f>LN('OECD HP'!F115/'OECD HP'!F114)</f>
        <v>-2.8682654140891852E-2</v>
      </c>
      <c r="R115" s="6">
        <f>LN('OECD HP'!G115/'OECD HP'!G114)</f>
        <v>-5.6522722377677678E-2</v>
      </c>
      <c r="S115" s="6">
        <f>LN('OECD HP'!H115/'OECD HP'!H114)</f>
        <v>-5.6270727075218741E-2</v>
      </c>
      <c r="T115" s="6">
        <f>LN('OECD HP'!I115/'OECD HP'!I114)</f>
        <v>-3.3897404030031407E-2</v>
      </c>
      <c r="U115" s="6">
        <f>LN('OECD HP'!J115/'OECD HP'!J114)</f>
        <v>-2.9746093072984547E-2</v>
      </c>
      <c r="V115" s="6">
        <f>LN('OECD HP'!K115/'OECD HP'!K114)</f>
        <v>-3.1335213858688225E-2</v>
      </c>
      <c r="X115" s="8">
        <f>'OECD HP'!G114/'OECD HP'!G$3*X$4</f>
        <v>829.57715791492728</v>
      </c>
      <c r="Y115" s="8">
        <f>'OECD Rent'!G114/'OECD Rent'!G$3*Y$4</f>
        <v>514.19118392693576</v>
      </c>
      <c r="Z115" s="8">
        <f t="shared" si="7"/>
        <v>0.61982321839636023</v>
      </c>
      <c r="AA115" s="7">
        <f t="shared" si="9"/>
        <v>3.4617078863630073E-2</v>
      </c>
    </row>
    <row r="116" spans="1:27">
      <c r="A116" s="5">
        <f>RentPrice!A115</f>
        <v>39813</v>
      </c>
      <c r="B116" s="6">
        <f>(RentPrice!B115 - RentPrice!B114)*B$4</f>
        <v>1.3370623683608886E-3</v>
      </c>
      <c r="C116" s="6">
        <f>(RentPrice!C115 - RentPrice!C114)*C$4</f>
        <v>7.211334664171061E-4</v>
      </c>
      <c r="D116" s="6">
        <f>(RentPrice!D115 - RentPrice!D114)*D$4</f>
        <v>5.1546182881660639E-5</v>
      </c>
      <c r="E116" s="6">
        <f>(RentPrice!E115 - RentPrice!E114)*E$4</f>
        <v>1.0269855651883811E-3</v>
      </c>
      <c r="F116" s="6">
        <f>(RentPrice!F115 - RentPrice!F114)*F$4</f>
        <v>1.2103169952953424E-3</v>
      </c>
      <c r="G116" s="6">
        <f>(RentPrice!G115 - RentPrice!G114)*G$4</f>
        <v>2.4790800959320755E-3</v>
      </c>
      <c r="H116" s="6">
        <f>(RentPrice!H115 - RentPrice!H114)*H$4</f>
        <v>5.393429259639365E-5</v>
      </c>
      <c r="I116" s="6">
        <f>(RentPrice!I115 - RentPrice!I114)*I$4</f>
        <v>1.5198387103369665E-3</v>
      </c>
      <c r="J116" s="6">
        <f>(RentPrice!J115 - RentPrice!J114)*J$4</f>
        <v>1.4911005109796158E-3</v>
      </c>
      <c r="K116" s="6">
        <f>(RentPrice!K115 - RentPrice!K114)*K$4</f>
        <v>1.9416910730589579E-3</v>
      </c>
      <c r="M116" s="6">
        <f>LN('OECD HP'!B116/'OECD HP'!B115)</f>
        <v>3.1779009613346352E-3</v>
      </c>
      <c r="N116" s="6">
        <f>LN('OECD HP'!C116/'OECD HP'!C115)</f>
        <v>-2.9345977578542615E-2</v>
      </c>
      <c r="O116" s="6">
        <f>LN('OECD HP'!D116/'OECD HP'!D115)</f>
        <v>2.7217893863345583E-4</v>
      </c>
      <c r="P116" s="6">
        <f>LN('OECD HP'!E116/'OECD HP'!E115)</f>
        <v>-2.1855628074529371E-2</v>
      </c>
      <c r="Q116" s="6">
        <f>LN('OECD HP'!F116/'OECD HP'!F115)</f>
        <v>-3.3533714051598246E-2</v>
      </c>
      <c r="R116" s="6">
        <f>LN('OECD HP'!G116/'OECD HP'!G115)</f>
        <v>-3.7805285912234039E-2</v>
      </c>
      <c r="S116" s="6">
        <f>LN('OECD HP'!H116/'OECD HP'!H115)</f>
        <v>-6.5291123767356532E-2</v>
      </c>
      <c r="T116" s="6">
        <f>LN('OECD HP'!I116/'OECD HP'!I115)</f>
        <v>2.1359126712965689E-2</v>
      </c>
      <c r="U116" s="6">
        <f>LN('OECD HP'!J116/'OECD HP'!J115)</f>
        <v>-4.9248542691306373E-3</v>
      </c>
      <c r="V116" s="6">
        <f>LN('OECD HP'!K116/'OECD HP'!K115)</f>
        <v>-2.9569284156316242E-2</v>
      </c>
      <c r="X116" s="8">
        <f>'OECD HP'!G115/'OECD HP'!G$3*X$4</f>
        <v>783.98775397990448</v>
      </c>
      <c r="Y116" s="8">
        <f>'OECD Rent'!G115/'OECD Rent'!G$3*Y$4</f>
        <v>520.65302093080311</v>
      </c>
      <c r="Z116" s="8">
        <f t="shared" si="7"/>
        <v>0.66410861430897905</v>
      </c>
      <c r="AA116" s="7">
        <f t="shared" si="9"/>
        <v>3.7090414804127024E-2</v>
      </c>
    </row>
    <row r="117" spans="1:27">
      <c r="A117" s="5">
        <f>RentPrice!A116</f>
        <v>39903</v>
      </c>
      <c r="B117" s="6">
        <f>(RentPrice!B116 - RentPrice!B115)*B$4</f>
        <v>4.4229501260032697E-4</v>
      </c>
      <c r="C117" s="6">
        <f>(RentPrice!C116 - RentPrice!C115)*C$4</f>
        <v>1.1335924720914687E-3</v>
      </c>
      <c r="D117" s="6">
        <f>(RentPrice!D116 - RentPrice!D115)*D$4</f>
        <v>1.1114696774236953E-4</v>
      </c>
      <c r="E117" s="6">
        <f>(RentPrice!E116 - RentPrice!E115)*E$4</f>
        <v>8.724876486765822E-4</v>
      </c>
      <c r="F117" s="6">
        <f>(RentPrice!F116 - RentPrice!F115)*F$4</f>
        <v>1.3610948748463791E-3</v>
      </c>
      <c r="G117" s="6">
        <f>(RentPrice!G116 - RentPrice!G115)*G$4</f>
        <v>1.500555934084334E-3</v>
      </c>
      <c r="H117" s="6">
        <f>(RentPrice!H116 - RentPrice!H115)*H$4</f>
        <v>-5.3061789429692538E-3</v>
      </c>
      <c r="I117" s="6">
        <f>(RentPrice!I116 - RentPrice!I115)*I$4</f>
        <v>-3.8657473511771701E-4</v>
      </c>
      <c r="J117" s="6">
        <f>(RentPrice!J116 - RentPrice!J115)*J$4</f>
        <v>3.9086966080898247E-4</v>
      </c>
      <c r="K117" s="6">
        <f>(RentPrice!K116 - RentPrice!K115)*K$4</f>
        <v>1.8618572937501444E-3</v>
      </c>
      <c r="M117" s="6">
        <f>LN('OECD HP'!B117/'OECD HP'!B116)</f>
        <v>3.5522673900035898E-2</v>
      </c>
      <c r="N117" s="6">
        <f>LN('OECD HP'!C117/'OECD HP'!C116)</f>
        <v>-1.4560989882193605E-2</v>
      </c>
      <c r="O117" s="6">
        <f>LN('OECD HP'!D117/'OECD HP'!D116)</f>
        <v>6.5536005634937323E-3</v>
      </c>
      <c r="P117" s="6">
        <f>LN('OECD HP'!E117/'OECD HP'!E116)</f>
        <v>-1.6315383917397754E-2</v>
      </c>
      <c r="Q117" s="6">
        <f>LN('OECD HP'!F117/'OECD HP'!F116)</f>
        <v>-2.1288183562037852E-2</v>
      </c>
      <c r="R117" s="6">
        <f>LN('OECD HP'!G117/'OECD HP'!G116)</f>
        <v>-1.682262261114629E-3</v>
      </c>
      <c r="S117" s="6">
        <f>LN('OECD HP'!H117/'OECD HP'!H116)</f>
        <v>-6.7394263125138618E-2</v>
      </c>
      <c r="T117" s="6">
        <f>LN('OECD HP'!I117/'OECD HP'!I116)</f>
        <v>1.7912515650361501E-2</v>
      </c>
      <c r="U117" s="6">
        <f>LN('OECD HP'!J117/'OECD HP'!J116)</f>
        <v>-1.439991768104738E-2</v>
      </c>
      <c r="V117" s="6">
        <f>LN('OECD HP'!K117/'OECD HP'!K116)</f>
        <v>-1.5017071233565826E-2</v>
      </c>
      <c r="X117" s="8">
        <f>'OECD HP'!G116/'OECD HP'!G$3*X$4</f>
        <v>754.90213202707946</v>
      </c>
      <c r="Y117" s="8">
        <f>'OECD Rent'!G116/'OECD Rent'!G$3*Y$4</f>
        <v>521.57245636711309</v>
      </c>
      <c r="Z117" s="8">
        <f t="shared" si="7"/>
        <v>0.69091400625214228</v>
      </c>
      <c r="AA117" s="7">
        <f t="shared" si="9"/>
        <v>3.8587493873329645E-2</v>
      </c>
    </row>
    <row r="118" spans="1:27">
      <c r="A118" s="5">
        <f>RentPrice!A117</f>
        <v>39994</v>
      </c>
      <c r="B118" s="6">
        <f>(RentPrice!B117 - RentPrice!B116)*B$4</f>
        <v>-7.6259277761819226E-4</v>
      </c>
      <c r="C118" s="6">
        <f>(RentPrice!C117 - RentPrice!C116)*C$4</f>
        <v>6.2167204179498553E-4</v>
      </c>
      <c r="D118" s="6">
        <f>(RentPrice!D117 - RentPrice!D116)*D$4</f>
        <v>-2.512905280983966E-4</v>
      </c>
      <c r="E118" s="6">
        <f>(RentPrice!E117 - RentPrice!E116)*E$4</f>
        <v>6.5155427400794431E-4</v>
      </c>
      <c r="F118" s="6">
        <f>(RentPrice!F117 - RentPrice!F116)*F$4</f>
        <v>1.0760335180882259E-3</v>
      </c>
      <c r="G118" s="6">
        <f>(RentPrice!G117 - RentPrice!G116)*G$4</f>
        <v>-2.0238432415383778E-5</v>
      </c>
      <c r="H118" s="6">
        <f>(RentPrice!H117 - RentPrice!H116)*H$4</f>
        <v>-3.0154565833071722E-3</v>
      </c>
      <c r="I118" s="6">
        <f>(RentPrice!I117 - RentPrice!I116)*I$4</f>
        <v>-3.2864365298243054E-4</v>
      </c>
      <c r="J118" s="6">
        <f>(RentPrice!J117 - RentPrice!J116)*J$4</f>
        <v>8.2505733852894286E-4</v>
      </c>
      <c r="K118" s="6">
        <f>(RentPrice!K117 - RentPrice!K116)*K$4</f>
        <v>8.9861042268142175E-4</v>
      </c>
      <c r="M118" s="6">
        <f>LN('OECD HP'!B118/'OECD HP'!B117)</f>
        <v>4.7326296800171863E-2</v>
      </c>
      <c r="N118" s="6">
        <f>LN('OECD HP'!C118/'OECD HP'!C117)</f>
        <v>2.6822811005232258E-2</v>
      </c>
      <c r="O118" s="6">
        <f>LN('OECD HP'!D118/'OECD HP'!D117)</f>
        <v>6.4725960578427451E-3</v>
      </c>
      <c r="P118" s="6">
        <f>LN('OECD HP'!E118/'OECD HP'!E117)</f>
        <v>-7.6798626327079199E-3</v>
      </c>
      <c r="Q118" s="6">
        <f>LN('OECD HP'!F118/'OECD HP'!F117)</f>
        <v>1.0240656202498064E-3</v>
      </c>
      <c r="R118" s="6">
        <f>LN('OECD HP'!G118/'OECD HP'!G117)</f>
        <v>2.5509751804488737E-2</v>
      </c>
      <c r="S118" s="6">
        <f>LN('OECD HP'!H118/'OECD HP'!H117)</f>
        <v>-5.0234256170859956E-2</v>
      </c>
      <c r="T118" s="6">
        <f>LN('OECD HP'!I118/'OECD HP'!I117)</f>
        <v>2.5404062954435026E-2</v>
      </c>
      <c r="U118" s="6">
        <f>LN('OECD HP'!J118/'OECD HP'!J117)</f>
        <v>-4.9163273729094887E-3</v>
      </c>
      <c r="V118" s="6">
        <f>LN('OECD HP'!K118/'OECD HP'!K117)</f>
        <v>9.4115145457787097E-3</v>
      </c>
      <c r="X118" s="8">
        <f>'OECD HP'!G117/'OECD HP'!G$3*X$4</f>
        <v>753.63325624969627</v>
      </c>
      <c r="Y118" s="8">
        <f>'OECD Rent'!G117/'OECD Rent'!G$3*Y$4</f>
        <v>520.42330971902243</v>
      </c>
      <c r="Z118" s="8">
        <f t="shared" si="7"/>
        <v>0.69055247416867449</v>
      </c>
      <c r="AA118" s="7">
        <f t="shared" si="9"/>
        <v>3.8567302334397757E-2</v>
      </c>
    </row>
    <row r="119" spans="1:27">
      <c r="A119" s="5">
        <f>RentPrice!A118</f>
        <v>40086</v>
      </c>
      <c r="B119" s="6">
        <f>(RentPrice!B118 - RentPrice!B117)*B$4</f>
        <v>-1.2325212447078313E-3</v>
      </c>
      <c r="C119" s="6">
        <f>(RentPrice!C118 - RentPrice!C117)*C$4</f>
        <v>-8.1979641225240509E-4</v>
      </c>
      <c r="D119" s="6">
        <f>(RentPrice!D118 - RentPrice!D117)*D$4</f>
        <v>-2.3279870817674426E-4</v>
      </c>
      <c r="E119" s="6">
        <f>(RentPrice!E118 - RentPrice!E117)*E$4</f>
        <v>3.4835208453700745E-4</v>
      </c>
      <c r="F119" s="6">
        <f>(RentPrice!F118 - RentPrice!F117)*F$4</f>
        <v>1.8435913578411465E-4</v>
      </c>
      <c r="G119" s="6">
        <f>(RentPrice!G118 - RentPrice!G117)*G$4</f>
        <v>-7.2158131648453834E-4</v>
      </c>
      <c r="H119" s="6">
        <f>(RentPrice!H118 - RentPrice!H117)*H$4</f>
        <v>-2.5874171476338167E-4</v>
      </c>
      <c r="I119" s="6">
        <f>(RentPrice!I118 - RentPrice!I117)*I$4</f>
        <v>-7.4227628900330723E-4</v>
      </c>
      <c r="J119" s="6">
        <f>(RentPrice!J118 - RentPrice!J117)*J$4</f>
        <v>2.2790261163764739E-4</v>
      </c>
      <c r="K119" s="6">
        <f>(RentPrice!K118 - RentPrice!K117)*K$4</f>
        <v>-7.0040685863284157E-4</v>
      </c>
      <c r="M119" s="6">
        <f>LN('OECD HP'!B119/'OECD HP'!B118)</f>
        <v>4.7733513160987902E-2</v>
      </c>
      <c r="N119" s="6">
        <f>LN('OECD HP'!C119/'OECD HP'!C118)</f>
        <v>4.244016274053547E-2</v>
      </c>
      <c r="O119" s="6">
        <f>LN('OECD HP'!D119/'OECD HP'!D118)</f>
        <v>1.3647969961954821E-2</v>
      </c>
      <c r="P119" s="6">
        <f>LN('OECD HP'!E119/'OECD HP'!E118)</f>
        <v>-5.5080496297562416E-4</v>
      </c>
      <c r="Q119" s="6">
        <f>LN('OECD HP'!F119/'OECD HP'!F118)</f>
        <v>1.1196045707228462E-2</v>
      </c>
      <c r="R119" s="6">
        <f>LN('OECD HP'!G119/'OECD HP'!G118)</f>
        <v>3.2125297278611485E-2</v>
      </c>
      <c r="S119" s="6">
        <f>LN('OECD HP'!H119/'OECD HP'!H118)</f>
        <v>-2.7507449496196303E-2</v>
      </c>
      <c r="T119" s="6">
        <f>LN('OECD HP'!I119/'OECD HP'!I118)</f>
        <v>4.2538289823944989E-2</v>
      </c>
      <c r="U119" s="6">
        <f>LN('OECD HP'!J119/'OECD HP'!J118)</f>
        <v>-7.86761540480252E-4</v>
      </c>
      <c r="V119" s="6">
        <f>LN('OECD HP'!K119/'OECD HP'!K118)</f>
        <v>-7.2590989089038941E-4</v>
      </c>
      <c r="X119" s="8">
        <f>'OECD HP'!G118/'OECD HP'!G$3*X$4</f>
        <v>773.10556449195713</v>
      </c>
      <c r="Y119" s="8">
        <f>'OECD Rent'!G118/'OECD Rent'!G$3*Y$4</f>
        <v>523.9045760363631</v>
      </c>
      <c r="Z119" s="8">
        <f t="shared" si="7"/>
        <v>0.6776624048497758</v>
      </c>
      <c r="AA119" s="7">
        <f t="shared" si="9"/>
        <v>3.7847392958746347E-2</v>
      </c>
    </row>
    <row r="120" spans="1:27">
      <c r="A120" s="5">
        <f>RentPrice!A119</f>
        <v>40178</v>
      </c>
      <c r="B120" s="6">
        <f>(RentPrice!B119 - RentPrice!B118)*B$4</f>
        <v>-1.2392662091951965E-3</v>
      </c>
      <c r="C120" s="6">
        <f>(RentPrice!C119 - RentPrice!C118)*C$4</f>
        <v>-1.317113177562937E-3</v>
      </c>
      <c r="D120" s="6">
        <f>(RentPrice!D119 - RentPrice!D118)*D$4</f>
        <v>-6.7940128872457728E-4</v>
      </c>
      <c r="E120" s="6">
        <f>(RentPrice!E119 - RentPrice!E118)*E$4</f>
        <v>9.108392209103983E-5</v>
      </c>
      <c r="F120" s="6">
        <f>(RentPrice!F119 - RentPrice!F118)*F$4</f>
        <v>-2.8988471443818186E-4</v>
      </c>
      <c r="G120" s="6">
        <f>(RentPrice!G119 - RentPrice!G118)*G$4</f>
        <v>-1.0654107986860801E-3</v>
      </c>
      <c r="H120" s="6">
        <f>(RentPrice!H119 - RentPrice!H118)*H$4</f>
        <v>8.6869520739121017E-4</v>
      </c>
      <c r="I120" s="6">
        <f>(RentPrice!I119 - RentPrice!I118)*I$4</f>
        <v>-1.3773068064532534E-3</v>
      </c>
      <c r="J120" s="6">
        <f>(RentPrice!J119 - RentPrice!J118)*J$4</f>
        <v>-8.1968923918046492E-5</v>
      </c>
      <c r="K120" s="6">
        <f>(RentPrice!K119 - RentPrice!K118)*K$4</f>
        <v>1.3728025517326249E-6</v>
      </c>
      <c r="M120" s="6">
        <f>LN('OECD HP'!B120/'OECD HP'!B119)</f>
        <v>3.5453606207688018E-2</v>
      </c>
      <c r="N120" s="6">
        <f>LN('OECD HP'!C120/'OECD HP'!C119)</f>
        <v>3.2793466555543375E-2</v>
      </c>
      <c r="O120" s="6">
        <f>LN('OECD HP'!D120/'OECD HP'!D119)</f>
        <v>-1.1307554148331738E-2</v>
      </c>
      <c r="P120" s="6">
        <f>LN('OECD HP'!E120/'OECD HP'!E119)</f>
        <v>-4.6362289128909625E-3</v>
      </c>
      <c r="Q120" s="6">
        <f>LN('OECD HP'!F120/'OECD HP'!F119)</f>
        <v>2.1032322619027013E-2</v>
      </c>
      <c r="R120" s="6">
        <f>LN('OECD HP'!G120/'OECD HP'!G119)</f>
        <v>1.8140446722841524E-2</v>
      </c>
      <c r="S120" s="6">
        <f>LN('OECD HP'!H120/'OECD HP'!H119)</f>
        <v>-2.6949994271816519E-2</v>
      </c>
      <c r="T120" s="6">
        <f>LN('OECD HP'!I120/'OECD HP'!I119)</f>
        <v>1.117949960159057E-2</v>
      </c>
      <c r="U120" s="6">
        <f>LN('OECD HP'!J120/'OECD HP'!J119)</f>
        <v>-9.5427110336675433E-3</v>
      </c>
      <c r="V120" s="6">
        <f>LN('OECD HP'!K120/'OECD HP'!K119)</f>
        <v>9.6219627717506837E-3</v>
      </c>
      <c r="X120" s="8">
        <f>'OECD HP'!G119/'OECD HP'!G$3*X$4</f>
        <v>798.34505298276201</v>
      </c>
      <c r="Y120" s="8">
        <f>'OECD Rent'!G119/'OECD Rent'!G$3*Y$4</f>
        <v>525.81423314721269</v>
      </c>
      <c r="Z120" s="8">
        <f t="shared" si="7"/>
        <v>0.65863028922478484</v>
      </c>
      <c r="AA120" s="7">
        <f t="shared" si="9"/>
        <v>3.6784450771397158E-2</v>
      </c>
    </row>
    <row r="121" spans="1:27">
      <c r="A121" s="5">
        <f>RentPrice!A120</f>
        <v>40268</v>
      </c>
      <c r="B121" s="6">
        <f>(RentPrice!B120 - RentPrice!B119)*B$4</f>
        <v>-7.9017781782513485E-4</v>
      </c>
      <c r="C121" s="6">
        <f>(RentPrice!C120 - RentPrice!C119)*C$4</f>
        <v>-9.9502510564034507E-4</v>
      </c>
      <c r="D121" s="6">
        <f>(RentPrice!D120 - RentPrice!D119)*D$4</f>
        <v>8.8004967130399692E-4</v>
      </c>
      <c r="E121" s="6">
        <f>(RentPrice!E120 - RentPrice!E119)*E$4</f>
        <v>1.8380193887856656E-4</v>
      </c>
      <c r="F121" s="6">
        <f>(RentPrice!F120 - RentPrice!F119)*F$4</f>
        <v>-6.5675328338914076E-4</v>
      </c>
      <c r="G121" s="6">
        <f>(RentPrice!G120 - RentPrice!G119)*G$4</f>
        <v>-5.4016658939947055E-4</v>
      </c>
      <c r="H121" s="6">
        <f>(RentPrice!H120 - RentPrice!H119)*H$4</f>
        <v>1.7869178854136088E-3</v>
      </c>
      <c r="I121" s="6">
        <f>(RentPrice!I120 - RentPrice!I119)*I$4</f>
        <v>-3.4933067788777653E-4</v>
      </c>
      <c r="J121" s="6">
        <f>(RentPrice!J120 - RentPrice!J119)*J$4</f>
        <v>2.5745380651336606E-4</v>
      </c>
      <c r="K121" s="6">
        <f>(RentPrice!K120 - RentPrice!K119)*K$4</f>
        <v>-7.8957866176310317E-4</v>
      </c>
      <c r="M121" s="6">
        <f>LN('OECD HP'!B121/'OECD HP'!B120)</f>
        <v>1.4590192303029836E-2</v>
      </c>
      <c r="N121" s="6">
        <f>LN('OECD HP'!C121/'OECD HP'!C120)</f>
        <v>1.5157723941831916E-2</v>
      </c>
      <c r="O121" s="6">
        <f>LN('OECD HP'!D121/'OECD HP'!D120)</f>
        <v>6.0817035038527303E-3</v>
      </c>
      <c r="P121" s="6">
        <f>LN('OECD HP'!E121/'OECD HP'!E120)</f>
        <v>3.6059097406056211E-3</v>
      </c>
      <c r="Q121" s="6">
        <f>LN('OECD HP'!F121/'OECD HP'!F120)</f>
        <v>1.6708005425883521E-2</v>
      </c>
      <c r="R121" s="6">
        <f>LN('OECD HP'!G121/'OECD HP'!G120)</f>
        <v>4.0189791782651585E-3</v>
      </c>
      <c r="S121" s="6">
        <f>LN('OECD HP'!H121/'OECD HP'!H120)</f>
        <v>-3.0583426327606297E-2</v>
      </c>
      <c r="T121" s="6">
        <f>LN('OECD HP'!I121/'OECD HP'!I120)</f>
        <v>3.4803732359768458E-3</v>
      </c>
      <c r="U121" s="6">
        <f>LN('OECD HP'!J121/'OECD HP'!J120)</f>
        <v>-4.5662183991756755E-3</v>
      </c>
      <c r="V121" s="6">
        <f>LN('OECD HP'!K121/'OECD HP'!K120)</f>
        <v>2.996434568949958E-3</v>
      </c>
      <c r="X121" s="8">
        <f>'OECD HP'!G120/'OECD HP'!G$3*X$4</f>
        <v>812.9595448173161</v>
      </c>
      <c r="Y121" s="8">
        <f>'OECD Rent'!G120/'OECD Rent'!G$3*Y$4</f>
        <v>527.59525558893665</v>
      </c>
      <c r="Z121" s="8">
        <f t="shared" si="7"/>
        <v>0.64898094739449186</v>
      </c>
      <c r="AA121" s="7">
        <f t="shared" si="9"/>
        <v>3.6245535775625295E-2</v>
      </c>
    </row>
    <row r="122" spans="1:27">
      <c r="A122" s="5">
        <f>RentPrice!A121</f>
        <v>40359</v>
      </c>
      <c r="B122" s="6">
        <f>(RentPrice!B121 - RentPrice!B120)*B$4</f>
        <v>-1.4671341724382193E-4</v>
      </c>
      <c r="C122" s="6">
        <f>(RentPrice!C121 - RentPrice!C120)*C$4</f>
        <v>-4.0756252178849375E-4</v>
      </c>
      <c r="D122" s="6">
        <f>(RentPrice!D121 - RentPrice!D120)*D$4</f>
        <v>-1.3562310093790473E-4</v>
      </c>
      <c r="E122" s="6">
        <f>(RentPrice!E121 - RentPrice!E120)*E$4</f>
        <v>-3.1081336148172431E-5</v>
      </c>
      <c r="F122" s="6">
        <f>(RentPrice!F121 - RentPrice!F120)*F$4</f>
        <v>-4.9154204905105519E-4</v>
      </c>
      <c r="G122" s="6">
        <f>(RentPrice!G121 - RentPrice!G120)*G$4</f>
        <v>-3.1742800080513433E-5</v>
      </c>
      <c r="H122" s="6">
        <f>(RentPrice!H121 - RentPrice!H120)*H$4</f>
        <v>2.5796774641509467E-3</v>
      </c>
      <c r="I122" s="6">
        <f>(RentPrice!I121 - RentPrice!I120)*I$4</f>
        <v>-4.8768002475497181E-5</v>
      </c>
      <c r="J122" s="6">
        <f>(RentPrice!J121 - RentPrice!J120)*J$4</f>
        <v>2.0605327794576687E-4</v>
      </c>
      <c r="K122" s="6">
        <f>(RentPrice!K121 - RentPrice!K120)*K$4</f>
        <v>-2.5559208626483015E-4</v>
      </c>
      <c r="M122" s="6">
        <f>LN('OECD HP'!B122/'OECD HP'!B121)</f>
        <v>-5.4838082940557292E-3</v>
      </c>
      <c r="N122" s="6">
        <f>LN('OECD HP'!C122/'OECD HP'!C121)</f>
        <v>1.7852287494304995E-3</v>
      </c>
      <c r="O122" s="6">
        <f>LN('OECD HP'!D122/'OECD HP'!D121)</f>
        <v>7.7579226727058116E-3</v>
      </c>
      <c r="P122" s="6">
        <f>LN('OECD HP'!E122/'OECD HP'!E121)</f>
        <v>-1.605689806581851E-2</v>
      </c>
      <c r="Q122" s="6">
        <f>LN('OECD HP'!F122/'OECD HP'!F121)</f>
        <v>1.4514042551761315E-2</v>
      </c>
      <c r="R122" s="6">
        <f>LN('OECD HP'!G122/'OECD HP'!G121)</f>
        <v>1.1363343456431674E-3</v>
      </c>
      <c r="S122" s="6">
        <f>LN('OECD HP'!H122/'OECD HP'!H121)</f>
        <v>-3.9170535419917933E-2</v>
      </c>
      <c r="T122" s="6">
        <f>LN('OECD HP'!I122/'OECD HP'!I121)</f>
        <v>1.4924801937440207E-2</v>
      </c>
      <c r="U122" s="6">
        <f>LN('OECD HP'!J122/'OECD HP'!J121)</f>
        <v>-1.6959564835701293E-2</v>
      </c>
      <c r="V122" s="6">
        <f>LN('OECD HP'!K122/'OECD HP'!K121)</f>
        <v>3.1394605777558711E-4</v>
      </c>
      <c r="X122" s="8">
        <f>'OECD HP'!G121/'OECD HP'!G$3*X$4</f>
        <v>816.23338664513574</v>
      </c>
      <c r="Y122" s="8">
        <f>'OECD Rent'!G121/'OECD Rent'!G$3*Y$4</f>
        <v>529.25707796994402</v>
      </c>
      <c r="Z122" s="8">
        <f t="shared" si="7"/>
        <v>0.64841390542144406</v>
      </c>
      <c r="AA122" s="7">
        <f t="shared" si="9"/>
        <v>3.6213866525236824E-2</v>
      </c>
    </row>
    <row r="123" spans="1:27">
      <c r="A123" s="5">
        <f>RentPrice!A122</f>
        <v>40451</v>
      </c>
      <c r="B123" s="6">
        <f>(RentPrice!B122 - RentPrice!B121)*B$4</f>
        <v>5.1247548652401788E-4</v>
      </c>
      <c r="C123" s="6">
        <f>(RentPrice!C122 - RentPrice!C121)*C$4</f>
        <v>5.3040410910880856E-5</v>
      </c>
      <c r="D123" s="6">
        <f>(RentPrice!D122 - RentPrice!D121)*D$4</f>
        <v>-3.3433452579978553E-4</v>
      </c>
      <c r="E123" s="6">
        <f>(RentPrice!E122 - RentPrice!E121)*E$4</f>
        <v>6.1399567515330847E-4</v>
      </c>
      <c r="F123" s="6">
        <f>(RentPrice!F122 - RentPrice!F121)*F$4</f>
        <v>-4.3159074784969578E-4</v>
      </c>
      <c r="G123" s="6">
        <f>(RentPrice!G122 - RentPrice!G121)*G$4</f>
        <v>3.2499269315871235E-5</v>
      </c>
      <c r="H123" s="6">
        <f>(RentPrice!H122 - RentPrice!H121)*H$4</f>
        <v>2.528579481920114E-3</v>
      </c>
      <c r="I123" s="6">
        <f>(RentPrice!I122 - RentPrice!I121)*I$4</f>
        <v>-2.9779784600745445E-4</v>
      </c>
      <c r="J123" s="6">
        <f>(RentPrice!J122 - RentPrice!J121)*J$4</f>
        <v>8.9533209171939053E-4</v>
      </c>
      <c r="K123" s="6">
        <f>(RentPrice!K122 - RentPrice!K121)*K$4</f>
        <v>-6.5958545112013072E-5</v>
      </c>
      <c r="M123" s="6">
        <f>LN('OECD HP'!B123/'OECD HP'!B122)</f>
        <v>-1.4811195938336842E-3</v>
      </c>
      <c r="N123" s="6">
        <f>LN('OECD HP'!C123/'OECD HP'!C122)</f>
        <v>-4.2056832034094499E-3</v>
      </c>
      <c r="O123" s="6">
        <f>LN('OECD HP'!D123/'OECD HP'!D122)</f>
        <v>-8.0714092998570609E-3</v>
      </c>
      <c r="P123" s="6">
        <f>LN('OECD HP'!E123/'OECD HP'!E122)</f>
        <v>1.9703387847769655E-3</v>
      </c>
      <c r="Q123" s="6">
        <f>LN('OECD HP'!F123/'OECD HP'!F122)</f>
        <v>2.091331051524942E-2</v>
      </c>
      <c r="R123" s="6">
        <f>LN('OECD HP'!G123/'OECD HP'!G122)</f>
        <v>-8.6659235967378387E-3</v>
      </c>
      <c r="S123" s="6">
        <f>LN('OECD HP'!H123/'OECD HP'!H122)</f>
        <v>-4.943062083807917E-2</v>
      </c>
      <c r="T123" s="6">
        <f>LN('OECD HP'!I123/'OECD HP'!I122)</f>
        <v>2.8088488303358226E-2</v>
      </c>
      <c r="U123" s="6">
        <f>LN('OECD HP'!J123/'OECD HP'!J122)</f>
        <v>-9.7906683524421039E-3</v>
      </c>
      <c r="V123" s="6">
        <f>LN('OECD HP'!K123/'OECD HP'!K122)</f>
        <v>7.5452376450700813E-3</v>
      </c>
      <c r="X123" s="8">
        <f>'OECD HP'!G122/'OECD HP'!G$3*X$4</f>
        <v>817.16142785913246</v>
      </c>
      <c r="Y123" s="8">
        <f>'OECD Rent'!G122/'OECD Rent'!G$3*Y$4</f>
        <v>530.33324016933625</v>
      </c>
      <c r="Z123" s="8">
        <f t="shared" si="7"/>
        <v>0.64899446068905553</v>
      </c>
      <c r="AA123" s="7">
        <f t="shared" si="9"/>
        <v>3.6246290492082722E-2</v>
      </c>
    </row>
    <row r="124" spans="1:27">
      <c r="A124" s="5">
        <f>RentPrice!A123</f>
        <v>40543</v>
      </c>
      <c r="B124" s="6">
        <f>(RentPrice!B123 - RentPrice!B122)*B$4</f>
        <v>3.8551970324590066E-4</v>
      </c>
      <c r="C124" s="6">
        <f>(RentPrice!C123 - RentPrice!C122)*C$4</f>
        <v>2.4097957576995984E-4</v>
      </c>
      <c r="D124" s="6">
        <f>(RentPrice!D123 - RentPrice!D122)*D$4</f>
        <v>6.707137632515315E-4</v>
      </c>
      <c r="E124" s="6">
        <f>(RentPrice!E123 - RentPrice!E122)*E$4</f>
        <v>3.64755914305784E-5</v>
      </c>
      <c r="F124" s="6">
        <f>(RentPrice!F123 - RentPrice!F122)*F$4</f>
        <v>-6.6977549829992438E-4</v>
      </c>
      <c r="G124" s="6">
        <f>(RentPrice!G123 - RentPrice!G122)*G$4</f>
        <v>5.4253218714964927E-4</v>
      </c>
      <c r="H124" s="6">
        <f>(RentPrice!H123 - RentPrice!H122)*H$4</f>
        <v>2.52527830352809E-3</v>
      </c>
      <c r="I124" s="6">
        <f>(RentPrice!I123 - RentPrice!I122)*I$4</f>
        <v>-7.9187332373147935E-4</v>
      </c>
      <c r="J124" s="6">
        <f>(RentPrice!J123 - RentPrice!J122)*J$4</f>
        <v>6.6927782029170297E-4</v>
      </c>
      <c r="K124" s="6">
        <f>(RentPrice!K123 - RentPrice!K122)*K$4</f>
        <v>-5.2597602760253554E-4</v>
      </c>
      <c r="M124" s="6">
        <f>LN('OECD HP'!B124/'OECD HP'!B123)</f>
        <v>-3.9478335433157687E-3</v>
      </c>
      <c r="N124" s="6">
        <f>LN('OECD HP'!C124/'OECD HP'!C123)</f>
        <v>2.0826102321068345E-2</v>
      </c>
      <c r="O124" s="6">
        <f>LN('OECD HP'!D124/'OECD HP'!D123)</f>
        <v>3.0197308918869899E-2</v>
      </c>
      <c r="P124" s="6">
        <f>LN('OECD HP'!E124/'OECD HP'!E123)</f>
        <v>-2.5274061675946466E-2</v>
      </c>
      <c r="Q124" s="6">
        <f>LN('OECD HP'!F124/'OECD HP'!F123)</f>
        <v>1.5865941623094754E-2</v>
      </c>
      <c r="R124" s="6">
        <f>LN('OECD HP'!G124/'OECD HP'!G123)</f>
        <v>-4.8442731287530634E-3</v>
      </c>
      <c r="S124" s="6">
        <f>LN('OECD HP'!H124/'OECD HP'!H123)</f>
        <v>-3.4894213829892037E-2</v>
      </c>
      <c r="T124" s="6">
        <f>LN('OECD HP'!I124/'OECD HP'!I123)</f>
        <v>-8.7138255990830611E-4</v>
      </c>
      <c r="U124" s="6">
        <f>LN('OECD HP'!J124/'OECD HP'!J123)</f>
        <v>-2.2330005359594739E-2</v>
      </c>
      <c r="V124" s="6">
        <f>LN('OECD HP'!K124/'OECD HP'!K123)</f>
        <v>-3.3040138966939376E-3</v>
      </c>
      <c r="X124" s="8">
        <f>'OECD HP'!G123/'OECD HP'!G$3*X$4</f>
        <v>810.11056460578482</v>
      </c>
      <c r="Y124" s="8">
        <f>'OECD Rent'!G123/'OECD Rent'!G$3*Y$4</f>
        <v>533.60853653764786</v>
      </c>
      <c r="Z124" s="8">
        <f t="shared" si="7"/>
        <v>0.65868606070741953</v>
      </c>
      <c r="AA124" s="7">
        <f t="shared" si="9"/>
        <v>3.6787565604393738E-2</v>
      </c>
    </row>
    <row r="125" spans="1:27">
      <c r="A125" s="5">
        <f>RentPrice!A124</f>
        <v>40633</v>
      </c>
      <c r="B125" s="6">
        <f>(RentPrice!B124 - RentPrice!B123)*B$4</f>
        <v>5.2603023670637729E-4</v>
      </c>
      <c r="C125" s="6">
        <f>(RentPrice!C124 - RentPrice!C123)*C$4</f>
        <v>-5.8527249847035274E-4</v>
      </c>
      <c r="D125" s="6">
        <f>(RentPrice!D124 - RentPrice!D123)*D$4</f>
        <v>-1.6199025418421075E-3</v>
      </c>
      <c r="E125" s="6">
        <f>(RentPrice!E124 - RentPrice!E123)*E$4</f>
        <v>8.7880559022621521E-4</v>
      </c>
      <c r="F125" s="6">
        <f>(RentPrice!F124 - RentPrice!F123)*F$4</f>
        <v>-4.5660748909345566E-4</v>
      </c>
      <c r="G125" s="6">
        <f>(RentPrice!G124 - RentPrice!G123)*G$4</f>
        <v>4.5207886972376573E-4</v>
      </c>
      <c r="H125" s="6">
        <f>(RentPrice!H124 - RentPrice!H123)*H$4</f>
        <v>2.8296342468321902E-3</v>
      </c>
      <c r="I125" s="6">
        <f>(RentPrice!I124 - RentPrice!I123)*I$4</f>
        <v>2.3839084770286358E-4</v>
      </c>
      <c r="J125" s="6">
        <f>(RentPrice!J124 - RentPrice!J123)*J$4</f>
        <v>1.2962169615292638E-3</v>
      </c>
      <c r="K125" s="6">
        <f>(RentPrice!K124 - RentPrice!K123)*K$4</f>
        <v>1.7447839291680008E-4</v>
      </c>
      <c r="M125" s="6">
        <f>LN('OECD HP'!B125/'OECD HP'!B124)</f>
        <v>-1.1346403240868937E-2</v>
      </c>
      <c r="N125" s="6">
        <f>LN('OECD HP'!C125/'OECD HP'!C124)</f>
        <v>1.8940003061056747E-2</v>
      </c>
      <c r="O125" s="6">
        <f>LN('OECD HP'!D125/'OECD HP'!D124)</f>
        <v>3.2790015399916431E-3</v>
      </c>
      <c r="P125" s="6">
        <f>LN('OECD HP'!E125/'OECD HP'!E124)</f>
        <v>-2.4917488890008693E-2</v>
      </c>
      <c r="Q125" s="6">
        <f>LN('OECD HP'!F125/'OECD HP'!F124)</f>
        <v>1.6529301794144451E-2</v>
      </c>
      <c r="R125" s="6">
        <f>LN('OECD HP'!G125/'OECD HP'!G124)</f>
        <v>-5.3382407930828331E-3</v>
      </c>
      <c r="S125" s="6">
        <f>LN('OECD HP'!H125/'OECD HP'!H124)</f>
        <v>-4.9477108975637882E-2</v>
      </c>
      <c r="T125" s="6">
        <f>LN('OECD HP'!I125/'OECD HP'!I124)</f>
        <v>5.5950072393046082E-4</v>
      </c>
      <c r="U125" s="6">
        <f>LN('OECD HP'!J125/'OECD HP'!J124)</f>
        <v>-7.6306267880791928E-3</v>
      </c>
      <c r="V125" s="6">
        <f>LN('OECD HP'!K125/'OECD HP'!K124)</f>
        <v>-2.123015572478704E-3</v>
      </c>
      <c r="X125" s="8">
        <f>'OECD HP'!G124/'OECD HP'!G$3*X$4</f>
        <v>806.19565786103601</v>
      </c>
      <c r="Y125" s="8">
        <f>'OECD Rent'!G124/'OECD Rent'!G$3*Y$4</f>
        <v>537.54049634151841</v>
      </c>
      <c r="Z125" s="8">
        <f t="shared" si="7"/>
        <v>0.66676183517001064</v>
      </c>
      <c r="AA125" s="7">
        <f t="shared" si="9"/>
        <v>3.7238596984243783E-2</v>
      </c>
    </row>
    <row r="126" spans="1:27">
      <c r="A126" s="5">
        <f>RentPrice!A125</f>
        <v>40724</v>
      </c>
      <c r="B126" s="6">
        <f>(RentPrice!B125 - RentPrice!B124)*B$4</f>
        <v>7.2470989212868487E-4</v>
      </c>
      <c r="C126" s="6">
        <f>(RentPrice!C125 - RentPrice!C124)*C$4</f>
        <v>-5.0968682323343473E-4</v>
      </c>
      <c r="D126" s="6">
        <f>(RentPrice!D125 - RentPrice!D124)*D$4</f>
        <v>-4.4785595048462963E-6</v>
      </c>
      <c r="E126" s="6">
        <f>(RentPrice!E125 - RentPrice!E124)*E$4</f>
        <v>8.853375542240392E-4</v>
      </c>
      <c r="F126" s="6">
        <f>(RentPrice!F125 - RentPrice!F124)*F$4</f>
        <v>-4.9122709134056142E-4</v>
      </c>
      <c r="G126" s="6">
        <f>(RentPrice!G125 - RentPrice!G124)*G$4</f>
        <v>4.5955783546444473E-4</v>
      </c>
      <c r="H126" s="6">
        <f>(RentPrice!H125 - RentPrice!H124)*H$4</f>
        <v>3.9510489523258332E-3</v>
      </c>
      <c r="I126" s="6">
        <f>(RentPrice!I125 - RentPrice!I124)*I$4</f>
        <v>2.2353464005830852E-4</v>
      </c>
      <c r="J126" s="6">
        <f>(RentPrice!J125 - RentPrice!J124)*J$4</f>
        <v>5.5334516585774194E-4</v>
      </c>
      <c r="K126" s="6">
        <f>(RentPrice!K125 - RentPrice!K124)*K$4</f>
        <v>4.5560261583417298E-5</v>
      </c>
      <c r="M126" s="6">
        <f>LN('OECD HP'!B126/'OECD HP'!B125)</f>
        <v>-1.0462089239355377E-2</v>
      </c>
      <c r="N126" s="6">
        <f>LN('OECD HP'!C126/'OECD HP'!C125)</f>
        <v>1.8461768673444453E-2</v>
      </c>
      <c r="O126" s="6">
        <f>LN('OECD HP'!D126/'OECD HP'!D125)</f>
        <v>1.6027557206379187E-3</v>
      </c>
      <c r="P126" s="6">
        <f>LN('OECD HP'!E126/'OECD HP'!E125)</f>
        <v>-3.6194374890170501E-2</v>
      </c>
      <c r="Q126" s="6">
        <f>LN('OECD HP'!F126/'OECD HP'!F125)</f>
        <v>7.259559944644299E-3</v>
      </c>
      <c r="R126" s="6">
        <f>LN('OECD HP'!G126/'OECD HP'!G125)</f>
        <v>-1.2529398131447237E-3</v>
      </c>
      <c r="S126" s="6">
        <f>LN('OECD HP'!H126/'OECD HP'!H125)</f>
        <v>-7.4458966739803803E-2</v>
      </c>
      <c r="T126" s="6">
        <f>LN('OECD HP'!I126/'OECD HP'!I125)</f>
        <v>-2.8793020825014426E-3</v>
      </c>
      <c r="U126" s="6">
        <f>LN('OECD HP'!J126/'OECD HP'!J125)</f>
        <v>4.4395813078914837E-3</v>
      </c>
      <c r="V126" s="6">
        <f>LN('OECD HP'!K126/'OECD HP'!K125)</f>
        <v>8.6118117280524313E-4</v>
      </c>
      <c r="X126" s="8">
        <f>'OECD HP'!G125/'OECD HP'!G$3*X$4</f>
        <v>801.90345790431718</v>
      </c>
      <c r="Y126" s="8">
        <f>'OECD Rent'!G125/'OECD Rent'!G$3*Y$4</f>
        <v>541.2617482381919</v>
      </c>
      <c r="Z126" s="8">
        <f t="shared" si="7"/>
        <v>0.67497121118883496</v>
      </c>
      <c r="AA126" s="7">
        <f t="shared" si="9"/>
        <v>3.7697090000688202E-2</v>
      </c>
    </row>
    <row r="127" spans="1:27">
      <c r="A127" s="5">
        <f>RentPrice!A126</f>
        <v>40816</v>
      </c>
      <c r="B127" s="6">
        <f>(RentPrice!B126 - RentPrice!B125)*B$4</f>
        <v>7.704285476235873E-4</v>
      </c>
      <c r="C127" s="6">
        <f>(RentPrice!C126 - RentPrice!C125)*C$4</f>
        <v>-5.0002596820851669E-4</v>
      </c>
      <c r="D127" s="6">
        <f>(RentPrice!D126 - RentPrice!D125)*D$4</f>
        <v>9.2350786431384121E-5</v>
      </c>
      <c r="E127" s="6">
        <f>(RentPrice!E126 - RentPrice!E125)*E$4</f>
        <v>1.2981425231600831E-3</v>
      </c>
      <c r="F127" s="6">
        <f>(RentPrice!F126 - RentPrice!F125)*F$4</f>
        <v>-1.4193233633386185E-4</v>
      </c>
      <c r="G127" s="6">
        <f>(RentPrice!G126 - RentPrice!G125)*G$4</f>
        <v>3.7988180393928634E-4</v>
      </c>
      <c r="H127" s="6">
        <f>(RentPrice!H126 - RentPrice!H125)*H$4</f>
        <v>4.5226986193327842E-3</v>
      </c>
      <c r="I127" s="6">
        <f>(RentPrice!I126 - RentPrice!I125)*I$4</f>
        <v>2.8639558870029045E-4</v>
      </c>
      <c r="J127" s="6">
        <f>(RentPrice!J126 - RentPrice!J125)*J$4</f>
        <v>8.561735572919132E-5</v>
      </c>
      <c r="K127" s="6">
        <f>(RentPrice!K126 - RentPrice!K125)*K$4</f>
        <v>-1.4506470897670905E-4</v>
      </c>
      <c r="M127" s="6">
        <f>LN('OECD HP'!B127/'OECD HP'!B126)</f>
        <v>-1.5852539421321803E-2</v>
      </c>
      <c r="N127" s="6">
        <f>LN('OECD HP'!C127/'OECD HP'!C126)</f>
        <v>1.0154906678846155E-2</v>
      </c>
      <c r="O127" s="6">
        <f>LN('OECD HP'!D127/'OECD HP'!D126)</f>
        <v>5.9587120553014732E-3</v>
      </c>
      <c r="P127" s="6">
        <f>LN('OECD HP'!E127/'OECD HP'!E126)</f>
        <v>-5.0660172402984115E-2</v>
      </c>
      <c r="Q127" s="6">
        <f>LN('OECD HP'!F127/'OECD HP'!F126)</f>
        <v>-2.7161628033358751E-3</v>
      </c>
      <c r="R127" s="6">
        <f>LN('OECD HP'!G127/'OECD HP'!G126)</f>
        <v>-6.7980962960315831E-4</v>
      </c>
      <c r="S127" s="6">
        <f>LN('OECD HP'!H127/'OECD HP'!H126)</f>
        <v>-6.0867982377298735E-2</v>
      </c>
      <c r="T127" s="6">
        <f>LN('OECD HP'!I127/'OECD HP'!I126)</f>
        <v>-1.0740915772616721E-2</v>
      </c>
      <c r="U127" s="6">
        <f>LN('OECD HP'!J127/'OECD HP'!J126)</f>
        <v>1.6247867992980403E-3</v>
      </c>
      <c r="V127" s="6">
        <f>LN('OECD HP'!K127/'OECD HP'!K126)</f>
        <v>-5.3113131271985111E-3</v>
      </c>
      <c r="X127" s="8">
        <f>'OECD HP'!G126/'OECD HP'!G$3*X$4</f>
        <v>800.89935031016012</v>
      </c>
      <c r="Y127" s="8">
        <f>'OECD Rent'!G126/'OECD Rent'!G$3*Y$4</f>
        <v>546.01896519541026</v>
      </c>
      <c r="Z127" s="8">
        <f t="shared" si="7"/>
        <v>0.6817572832141221</v>
      </c>
      <c r="AA127" s="7">
        <f t="shared" si="9"/>
        <v>3.8076091599049455E-2</v>
      </c>
    </row>
    <row r="128" spans="1:27">
      <c r="A128" s="5">
        <f>RentPrice!A127</f>
        <v>40908</v>
      </c>
      <c r="B128" s="6">
        <f>(RentPrice!B127 - RentPrice!B126)*B$4</f>
        <v>9.3268611349637057E-4</v>
      </c>
      <c r="C128" s="6">
        <f>(RentPrice!C127 - RentPrice!C126)*C$4</f>
        <v>-2.3841243955644801E-4</v>
      </c>
      <c r="D128" s="6">
        <f>(RentPrice!D127 - RentPrice!D126)*D$4</f>
        <v>-1.5802211288371072E-4</v>
      </c>
      <c r="E128" s="6">
        <f>(RentPrice!E127 - RentPrice!E126)*E$4</f>
        <v>1.8521406132830636E-3</v>
      </c>
      <c r="F128" s="6">
        <f>(RentPrice!F127 - RentPrice!F126)*F$4</f>
        <v>2.1945931476756306E-4</v>
      </c>
      <c r="G128" s="6">
        <f>(RentPrice!G127 - RentPrice!G126)*G$4</f>
        <v>2.4026242785704291E-4</v>
      </c>
      <c r="H128" s="6">
        <f>(RentPrice!H127 - RentPrice!H126)*H$4</f>
        <v>3.7738478078032656E-3</v>
      </c>
      <c r="I128" s="6">
        <f>(RentPrice!I127 - RentPrice!I126)*I$4</f>
        <v>5.5567404488649115E-4</v>
      </c>
      <c r="J128" s="6">
        <f>(RentPrice!J127 - RentPrice!J126)*J$4</f>
        <v>2.1551863138244E-4</v>
      </c>
      <c r="K128" s="6">
        <f>(RentPrice!K127 - RentPrice!K126)*K$4</f>
        <v>2.9154239754006201E-4</v>
      </c>
      <c r="M128" s="6">
        <f>LN('OECD HP'!B128/'OECD HP'!B127)</f>
        <v>1.132694343979865E-2</v>
      </c>
      <c r="N128" s="6">
        <f>LN('OECD HP'!C128/'OECD HP'!C127)</f>
        <v>1.2268210010303321E-2</v>
      </c>
      <c r="O128" s="6">
        <f>LN('OECD HP'!D128/'OECD HP'!D127)</f>
        <v>1.1365222279526814E-2</v>
      </c>
      <c r="P128" s="6">
        <f>LN('OECD HP'!E128/'OECD HP'!E127)</f>
        <v>-4.0760094839859269E-2</v>
      </c>
      <c r="Q128" s="6">
        <f>LN('OECD HP'!F128/'OECD HP'!F127)</f>
        <v>-3.6330648157302434E-3</v>
      </c>
      <c r="R128" s="6">
        <f>LN('OECD HP'!G128/'OECD HP'!G127)</f>
        <v>2.3846990460670001E-3</v>
      </c>
      <c r="S128" s="6">
        <f>LN('OECD HP'!H128/'OECD HP'!H127)</f>
        <v>-3.0389297715394607E-2</v>
      </c>
      <c r="T128" s="6">
        <f>LN('OECD HP'!I128/'OECD HP'!I127)</f>
        <v>8.4941382165711309E-3</v>
      </c>
      <c r="U128" s="6">
        <f>LN('OECD HP'!J128/'OECD HP'!J127)</f>
        <v>4.8028686352941516E-3</v>
      </c>
      <c r="V128" s="6">
        <f>LN('OECD HP'!K128/'OECD HP'!K127)</f>
        <v>3.5735041676858783E-4</v>
      </c>
      <c r="X128" s="8">
        <f>'OECD HP'!G127/'OECD HP'!G$3*X$4</f>
        <v>800.35507624181378</v>
      </c>
      <c r="Y128" s="8">
        <f>'OECD Rent'!G127/'OECD Rent'!G$3*Y$4</f>
        <v>549.08299569227972</v>
      </c>
      <c r="Z128" s="8">
        <f t="shared" si="7"/>
        <v>0.68604924488088526</v>
      </c>
      <c r="AA128" s="7">
        <f t="shared" si="9"/>
        <v>3.8315797326567085E-2</v>
      </c>
    </row>
    <row r="129" spans="1:27">
      <c r="A129" s="5">
        <f>RentPrice!A128</f>
        <v>40999</v>
      </c>
      <c r="B129" s="6">
        <f>(RentPrice!B128 - RentPrice!B127)*B$4</f>
        <v>-5.5828721607008591E-5</v>
      </c>
      <c r="C129" s="6">
        <f>(RentPrice!C128 - RentPrice!C127)*C$4</f>
        <v>-2.5059430854335231E-4</v>
      </c>
      <c r="D129" s="6">
        <f>(RentPrice!D128 - RentPrice!D127)*D$4</f>
        <v>-5.0241179034450612E-4</v>
      </c>
      <c r="E129" s="6">
        <f>(RentPrice!E128 - RentPrice!E127)*E$4</f>
        <v>1.5707253989356777E-3</v>
      </c>
      <c r="F129" s="6">
        <f>(RentPrice!F128 - RentPrice!F127)*F$4</f>
        <v>2.6465015665797908E-4</v>
      </c>
      <c r="G129" s="6">
        <f>(RentPrice!G128 - RentPrice!G127)*G$4</f>
        <v>2.1897764529138711E-4</v>
      </c>
      <c r="H129" s="6">
        <f>(RentPrice!H128 - RentPrice!H127)*H$4</f>
        <v>-3.0090593750348079E-4</v>
      </c>
      <c r="I129" s="6">
        <f>(RentPrice!I128 - RentPrice!I127)*I$4</f>
        <v>2.1693732955310182E-6</v>
      </c>
      <c r="J129" s="6">
        <f>(RentPrice!J128 - RentPrice!J127)*J$4</f>
        <v>2.3547494015881978E-5</v>
      </c>
      <c r="K129" s="6">
        <f>(RentPrice!K128 - RentPrice!K127)*K$4</f>
        <v>-1.1097515634163742E-4</v>
      </c>
      <c r="M129" s="6">
        <f>LN('OECD HP'!B129/'OECD HP'!B128)</f>
        <v>-6.7149797369904106E-4</v>
      </c>
      <c r="N129" s="6">
        <f>LN('OECD HP'!C129/'OECD HP'!C128)</f>
        <v>1.4424314492608449E-2</v>
      </c>
      <c r="O129" s="6">
        <f>LN('OECD HP'!D129/'OECD HP'!D128)</f>
        <v>3.806634134216337E-3</v>
      </c>
      <c r="P129" s="6">
        <f>LN('OECD HP'!E129/'OECD HP'!E128)</f>
        <v>-4.6550255116807313E-2</v>
      </c>
      <c r="Q129" s="6">
        <f>LN('OECD HP'!F129/'OECD HP'!F128)</f>
        <v>-3.6463121186293256E-3</v>
      </c>
      <c r="R129" s="6">
        <f>LN('OECD HP'!G129/'OECD HP'!G128)</f>
        <v>5.3708316389931088E-3</v>
      </c>
      <c r="S129" s="6">
        <f>LN('OECD HP'!H129/'OECD HP'!H128)</f>
        <v>-2.0623848611458474E-2</v>
      </c>
      <c r="T129" s="6">
        <f>LN('OECD HP'!I129/'OECD HP'!I128)</f>
        <v>7.810123694407557E-3</v>
      </c>
      <c r="U129" s="6">
        <f>LN('OECD HP'!J129/'OECD HP'!J128)</f>
        <v>1.7507005159397251E-2</v>
      </c>
      <c r="V129" s="6">
        <f>LN('OECD HP'!K129/'OECD HP'!K128)</f>
        <v>-7.8892818789167776E-3</v>
      </c>
      <c r="X129" s="8">
        <f>'OECD HP'!G128/'OECD HP'!G$3*X$4</f>
        <v>802.26595976413296</v>
      </c>
      <c r="Y129" s="8">
        <f>'OECD Rent'!G128/'OECD Rent'!G$3*Y$4</f>
        <v>553.53221009884294</v>
      </c>
      <c r="Z129" s="8">
        <f t="shared" si="7"/>
        <v>0.68996098284112917</v>
      </c>
      <c r="AA129" s="7">
        <f t="shared" si="9"/>
        <v>3.853426758944941E-2</v>
      </c>
    </row>
    <row r="130" spans="1:27">
      <c r="A130" s="5">
        <f>RentPrice!A129</f>
        <v>41090</v>
      </c>
      <c r="B130" s="6">
        <f>(RentPrice!B129 - RentPrice!B128)*B$4</f>
        <v>3.8528849870488822E-4</v>
      </c>
      <c r="C130" s="6">
        <f>(RentPrice!C129 - RentPrice!C128)*C$4</f>
        <v>-3.0243564121829909E-4</v>
      </c>
      <c r="D130" s="6">
        <f>(RentPrice!D129 - RentPrice!D128)*D$4</f>
        <v>-7.3355261249163746E-5</v>
      </c>
      <c r="E130" s="6">
        <f>(RentPrice!E129 - RentPrice!E128)*E$4</f>
        <v>1.8338478885498851E-3</v>
      </c>
      <c r="F130" s="6">
        <f>(RentPrice!F129 - RentPrice!F128)*F$4</f>
        <v>3.367315391612766E-4</v>
      </c>
      <c r="G130" s="6">
        <f>(RentPrice!G129 - RentPrice!G128)*G$4</f>
        <v>2.1081536764848888E-4</v>
      </c>
      <c r="H130" s="6">
        <f>(RentPrice!H129 - RentPrice!H128)*H$4</f>
        <v>1.2567210311837911E-4</v>
      </c>
      <c r="I130" s="6">
        <f>(RentPrice!I129 - RentPrice!I128)*I$4</f>
        <v>-6.5146648400552247E-5</v>
      </c>
      <c r="J130" s="6">
        <f>(RentPrice!J129 - RentPrice!J128)*J$4</f>
        <v>-6.5076550492841959E-4</v>
      </c>
      <c r="K130" s="6">
        <f>(RentPrice!K129 - RentPrice!K128)*K$4</f>
        <v>4.2949778696186149E-4</v>
      </c>
      <c r="M130" s="6">
        <f>LN('OECD HP'!B130/'OECD HP'!B129)</f>
        <v>4.9047456057092894E-3</v>
      </c>
      <c r="N130" s="6">
        <f>LN('OECD HP'!C130/'OECD HP'!C129)</f>
        <v>3.9327277220516221E-3</v>
      </c>
      <c r="O130" s="6">
        <f>LN('OECD HP'!D130/'OECD HP'!D129)</f>
        <v>1.9680443385247444E-2</v>
      </c>
      <c r="P130" s="6">
        <f>LN('OECD HP'!E130/'OECD HP'!E129)</f>
        <v>-3.8535235904837241E-2</v>
      </c>
      <c r="Q130" s="6">
        <f>LN('OECD HP'!F130/'OECD HP'!F129)</f>
        <v>-6.4132147739133626E-3</v>
      </c>
      <c r="R130" s="6">
        <f>LN('OECD HP'!G130/'OECD HP'!G129)</f>
        <v>-1.8003596042828157E-3</v>
      </c>
      <c r="S130" s="6">
        <f>LN('OECD HP'!H130/'OECD HP'!H129)</f>
        <v>-4.8780064772068841E-3</v>
      </c>
      <c r="T130" s="6">
        <f>LN('OECD HP'!I130/'OECD HP'!I129)</f>
        <v>6.8218863821527713E-3</v>
      </c>
      <c r="U130" s="6">
        <f>LN('OECD HP'!J130/'OECD HP'!J129)</f>
        <v>1.1701768996750643E-2</v>
      </c>
      <c r="V130" s="6">
        <f>LN('OECD HP'!K130/'OECD HP'!K129)</f>
        <v>-1.323638023475945E-3</v>
      </c>
      <c r="X130" s="8">
        <f>'OECD HP'!G129/'OECD HP'!G$3*X$4</f>
        <v>806.58638692163561</v>
      </c>
      <c r="Y130" s="8">
        <f>'OECD Rent'!G129/'OECD Rent'!G$3*Y$4</f>
        <v>559.55068411120521</v>
      </c>
      <c r="Z130" s="8">
        <f t="shared" si="7"/>
        <v>0.69372691280688414</v>
      </c>
      <c r="AA130" s="7">
        <f t="shared" si="9"/>
        <v>3.8744594487103767E-2</v>
      </c>
    </row>
    <row r="131" spans="1:27">
      <c r="A131" s="5">
        <f>RentPrice!A130</f>
        <v>41182</v>
      </c>
      <c r="B131" s="6">
        <f>(RentPrice!B130 - RentPrice!B129)*B$4</f>
        <v>1.0331171909723079E-4</v>
      </c>
      <c r="C131" s="6">
        <f>(RentPrice!C130 - RentPrice!C129)*C$4</f>
        <v>4.4213480533563417E-6</v>
      </c>
      <c r="D131" s="6">
        <f>(RentPrice!D130 - RentPrice!D129)*D$4</f>
        <v>-9.6380703552913921E-4</v>
      </c>
      <c r="E131" s="6">
        <f>(RentPrice!E130 - RentPrice!E129)*E$4</f>
        <v>1.5721089212968062E-3</v>
      </c>
      <c r="F131" s="6">
        <f>(RentPrice!F130 - RentPrice!F129)*F$4</f>
        <v>3.324433015966432E-4</v>
      </c>
      <c r="G131" s="6">
        <f>(RentPrice!G130 - RentPrice!G129)*G$4</f>
        <v>4.0147525158611906E-4</v>
      </c>
      <c r="H131" s="6">
        <f>(RentPrice!H130 - RentPrice!H129)*H$4</f>
        <v>-1.1444143011547455E-3</v>
      </c>
      <c r="I131" s="6">
        <f>(RentPrice!I130 - RentPrice!I129)*I$4</f>
        <v>-2.1340157135398591E-5</v>
      </c>
      <c r="J131" s="6">
        <f>(RentPrice!J130 - RentPrice!J129)*J$4</f>
        <v>-3.4059212967946543E-4</v>
      </c>
      <c r="K131" s="6">
        <f>(RentPrice!K130 - RentPrice!K129)*K$4</f>
        <v>1.9100735914011031E-5</v>
      </c>
      <c r="M131" s="6">
        <f>LN('OECD HP'!B131/'OECD HP'!B130)</f>
        <v>1.4109359825955452E-2</v>
      </c>
      <c r="N131" s="6">
        <f>LN('OECD HP'!C131/'OECD HP'!C130)</f>
        <v>2.036497769344552E-3</v>
      </c>
      <c r="O131" s="6">
        <f>LN('OECD HP'!D131/'OECD HP'!D130)</f>
        <v>1.3808778528787853E-2</v>
      </c>
      <c r="P131" s="6">
        <f>LN('OECD HP'!E131/'OECD HP'!E130)</f>
        <v>-9.9195307145817733E-3</v>
      </c>
      <c r="Q131" s="6">
        <f>LN('OECD HP'!F131/'OECD HP'!F130)</f>
        <v>-6.4546097150923977E-3</v>
      </c>
      <c r="R131" s="6">
        <f>LN('OECD HP'!G131/'OECD HP'!G130)</f>
        <v>3.5219705513647331E-3</v>
      </c>
      <c r="S131" s="6">
        <f>LN('OECD HP'!H131/'OECD HP'!H130)</f>
        <v>5.7207829135972497E-3</v>
      </c>
      <c r="T131" s="6">
        <f>LN('OECD HP'!I131/'OECD HP'!I130)</f>
        <v>1.3225915907862424E-2</v>
      </c>
      <c r="U131" s="6">
        <f>LN('OECD HP'!J131/'OECD HP'!J130)</f>
        <v>1.5676489884083301E-2</v>
      </c>
      <c r="V131" s="6">
        <f>LN('OECD HP'!K131/'OECD HP'!K130)</f>
        <v>5.5676733890666049E-3</v>
      </c>
      <c r="X131" s="8">
        <f>'OECD HP'!G130/'OECD HP'!G$3*X$4</f>
        <v>805.13554778123103</v>
      </c>
      <c r="Y131" s="8">
        <f>'OECD Rent'!G130/'OECD Rent'!G$3*Y$4</f>
        <v>564.31847681541512</v>
      </c>
      <c r="Z131" s="8">
        <f t="shared" si="7"/>
        <v>0.70089872242077433</v>
      </c>
      <c r="AA131" s="7">
        <f t="shared" si="9"/>
        <v>3.9145139499988747E-2</v>
      </c>
    </row>
    <row r="132" spans="1:27">
      <c r="A132" s="5">
        <f>RentPrice!A131</f>
        <v>41274</v>
      </c>
      <c r="B132" s="6">
        <f>(RentPrice!B131 - RentPrice!B130)*B$4</f>
        <v>-1.9557454757472971E-4</v>
      </c>
      <c r="C132" s="6">
        <f>(RentPrice!C131 - RentPrice!C130)*C$4</f>
        <v>6.0818970600677019E-5</v>
      </c>
      <c r="D132" s="6">
        <f>(RentPrice!D131 - RentPrice!D130)*D$4</f>
        <v>-6.2446276413861881E-4</v>
      </c>
      <c r="E132" s="6">
        <f>(RentPrice!E131 - RentPrice!E130)*E$4</f>
        <v>4.6061182661422784E-4</v>
      </c>
      <c r="F132" s="6">
        <f>(RentPrice!F131 - RentPrice!F130)*F$4</f>
        <v>3.9757412485527216E-4</v>
      </c>
      <c r="G132" s="6">
        <f>(RentPrice!G131 - RentPrice!G130)*G$4</f>
        <v>1.7245382866534062E-4</v>
      </c>
      <c r="H132" s="6">
        <f>(RentPrice!H131 - RentPrice!H130)*H$4</f>
        <v>-4.8571092579987099E-4</v>
      </c>
      <c r="I132" s="6">
        <f>(RentPrice!I131 - RentPrice!I130)*I$4</f>
        <v>-3.0451406573767478E-4</v>
      </c>
      <c r="J132" s="6">
        <f>(RentPrice!J131 - RentPrice!J130)*J$4</f>
        <v>-4.7998479551977254E-4</v>
      </c>
      <c r="K132" s="6">
        <f>(RentPrice!K131 - RentPrice!K130)*K$4</f>
        <v>-4.4555873208032044E-4</v>
      </c>
      <c r="M132" s="6">
        <f>LN('OECD HP'!B132/'OECD HP'!B131)</f>
        <v>1.2717637091664007E-2</v>
      </c>
      <c r="N132" s="6">
        <f>LN('OECD HP'!C132/'OECD HP'!C131)</f>
        <v>5.5006807855490555E-3</v>
      </c>
      <c r="O132" s="6">
        <f>LN('OECD HP'!D132/'OECD HP'!D131)</f>
        <v>7.684381214355723E-4</v>
      </c>
      <c r="P132" s="6">
        <f>LN('OECD HP'!E132/'OECD HP'!E131)</f>
        <v>-4.2252616370202022E-2</v>
      </c>
      <c r="Q132" s="6">
        <f>LN('OECD HP'!F132/'OECD HP'!F131)</f>
        <v>-3.7071404472715881E-3</v>
      </c>
      <c r="R132" s="6">
        <f>LN('OECD HP'!G132/'OECD HP'!G131)</f>
        <v>5.694227927327513E-3</v>
      </c>
      <c r="S132" s="6">
        <f>LN('OECD HP'!H132/'OECD HP'!H131)</f>
        <v>-1.0322899524890079E-2</v>
      </c>
      <c r="T132" s="6">
        <f>LN('OECD HP'!I132/'OECD HP'!I131)</f>
        <v>1.2426441898057887E-2</v>
      </c>
      <c r="U132" s="6">
        <f>LN('OECD HP'!J132/'OECD HP'!J131)</f>
        <v>2.0561669078128016E-2</v>
      </c>
      <c r="V132" s="6">
        <f>LN('OECD HP'!K132/'OECD HP'!K131)</f>
        <v>-2.6803050003215618E-3</v>
      </c>
      <c r="X132" s="8">
        <f>'OECD HP'!G131/'OECD HP'!G$3*X$4</f>
        <v>807.97621089993493</v>
      </c>
      <c r="Y132" s="8">
        <f>'OECD Rent'!G131/'OECD Rent'!G$3*Y$4</f>
        <v>568.79858848158301</v>
      </c>
      <c r="Z132" s="8">
        <f t="shared" si="7"/>
        <v>0.70397937564033897</v>
      </c>
      <c r="AA132" s="7">
        <f t="shared" si="9"/>
        <v>3.9317193744308726E-2</v>
      </c>
    </row>
    <row r="133" spans="1:27">
      <c r="A133" s="5">
        <f>RentPrice!A132</f>
        <v>41364</v>
      </c>
      <c r="B133" s="6">
        <f>(RentPrice!B132 - RentPrice!B131)*B$4</f>
        <v>-1.8066299159305064E-4</v>
      </c>
      <c r="C133" s="6">
        <f>(RentPrice!C132 - RentPrice!C131)*C$4</f>
        <v>-3.8374187360326895E-5</v>
      </c>
      <c r="D133" s="6">
        <f>(RentPrice!D132 - RentPrice!D131)*D$4</f>
        <v>1.5501557607086966E-4</v>
      </c>
      <c r="E133" s="6">
        <f>(RentPrice!E132 - RentPrice!E131)*E$4</f>
        <v>1.7468066361029547E-3</v>
      </c>
      <c r="F133" s="6">
        <f>(RentPrice!F132 - RentPrice!F131)*F$4</f>
        <v>3.2826362223397157E-4</v>
      </c>
      <c r="G133" s="6">
        <f>(RentPrice!G132 - RentPrice!G131)*G$4</f>
        <v>-5.3365908388769358E-5</v>
      </c>
      <c r="H133" s="6">
        <f>(RentPrice!H132 - RentPrice!H131)*H$4</f>
        <v>1.4189161919085393E-3</v>
      </c>
      <c r="I133" s="6">
        <f>(RentPrice!I132 - RentPrice!I131)*I$4</f>
        <v>-1.9126717487283156E-4</v>
      </c>
      <c r="J133" s="6">
        <f>(RentPrice!J132 - RentPrice!J131)*J$4</f>
        <v>-7.6964090348544231E-4</v>
      </c>
      <c r="K133" s="6">
        <f>(RentPrice!K132 - RentPrice!K131)*K$4</f>
        <v>1.0740248922721091E-4</v>
      </c>
      <c r="M133" s="6">
        <f>LN('OECD HP'!B133/'OECD HP'!B132)</f>
        <v>1.9763442620224586E-2</v>
      </c>
      <c r="N133" s="6">
        <f>LN('OECD HP'!C133/'OECD HP'!C132)</f>
        <v>8.1033720580498732E-3</v>
      </c>
      <c r="O133" s="6">
        <f>LN('OECD HP'!D133/'OECD HP'!D132)</f>
        <v>9.9111497774138115E-3</v>
      </c>
      <c r="P133" s="6">
        <f>LN('OECD HP'!E133/'OECD HP'!E132)</f>
        <v>-2.1777497146422273E-2</v>
      </c>
      <c r="Q133" s="6">
        <f>LN('OECD HP'!F133/'OECD HP'!F132)</f>
        <v>-6.5207496375809543E-3</v>
      </c>
      <c r="R133" s="6">
        <f>LN('OECD HP'!G133/'OECD HP'!G132)</f>
        <v>8.2738218116690417E-3</v>
      </c>
      <c r="S133" s="6">
        <f>LN('OECD HP'!H133/'OECD HP'!H132)</f>
        <v>1.9574754112644658E-3</v>
      </c>
      <c r="T133" s="6">
        <f>LN('OECD HP'!I133/'OECD HP'!I132)</f>
        <v>1.5393483133422028E-2</v>
      </c>
      <c r="U133" s="6">
        <f>LN('OECD HP'!J133/'OECD HP'!J132)</f>
        <v>2.1220818552937705E-2</v>
      </c>
      <c r="V133" s="6">
        <f>LN('OECD HP'!K133/'OECD HP'!K132)</f>
        <v>1.5579901230824917E-2</v>
      </c>
      <c r="X133" s="8">
        <f>'OECD HP'!G132/'OECD HP'!G$3*X$4</f>
        <v>812.59013550692691</v>
      </c>
      <c r="Y133" s="8">
        <f>'OECD Rent'!G132/'OECD Rent'!G$3*Y$4</f>
        <v>571.27204642378729</v>
      </c>
      <c r="Z133" s="8">
        <f t="shared" ref="Z133:Z149" si="10">Y133/X133</f>
        <v>0.70302606623129194</v>
      </c>
      <c r="AA133" s="7">
        <f t="shared" ref="AA133:AA149" si="11">Y133/X133*AA$4</f>
        <v>3.926395148746039E-2</v>
      </c>
    </row>
    <row r="134" spans="1:27">
      <c r="A134" s="5">
        <f>RentPrice!A133</f>
        <v>41455</v>
      </c>
      <c r="B134" s="6">
        <f>(RentPrice!B133 - RentPrice!B132)*B$4</f>
        <v>-3.426318917452848E-4</v>
      </c>
      <c r="C134" s="6">
        <f>(RentPrice!C133 - RentPrice!C132)*C$4</f>
        <v>-1.3379356310278193E-4</v>
      </c>
      <c r="D134" s="6">
        <f>(RentPrice!D133 - RentPrice!D132)*D$4</f>
        <v>-3.8313691683526663E-4</v>
      </c>
      <c r="E134" s="6">
        <f>(RentPrice!E133 - RentPrice!E132)*E$4</f>
        <v>9.1178900130575453E-4</v>
      </c>
      <c r="F134" s="6">
        <f>(RentPrice!F133 - RentPrice!F132)*F$4</f>
        <v>3.4583156872010926E-4</v>
      </c>
      <c r="G134" s="6">
        <f>(RentPrice!G133 - RentPrice!G132)*G$4</f>
        <v>-1.5223282631025107E-4</v>
      </c>
      <c r="H134" s="6">
        <f>(RentPrice!H133 - RentPrice!H132)*H$4</f>
        <v>-2.288027232165851E-4</v>
      </c>
      <c r="I134" s="6">
        <f>(RentPrice!I133 - RentPrice!I132)*I$4</f>
        <v>-3.363107683997988E-4</v>
      </c>
      <c r="J134" s="6">
        <f>(RentPrice!J133 - RentPrice!J132)*J$4</f>
        <v>-7.7795939909038774E-4</v>
      </c>
      <c r="K134" s="6">
        <f>(RentPrice!K133 - RentPrice!K132)*K$4</f>
        <v>-1.0586586769257389E-3</v>
      </c>
      <c r="M134" s="6">
        <f>LN('OECD HP'!B134/'OECD HP'!B133)</f>
        <v>3.0609079911008901E-2</v>
      </c>
      <c r="N134" s="6">
        <f>LN('OECD HP'!C134/'OECD HP'!C133)</f>
        <v>6.7908982300430359E-3</v>
      </c>
      <c r="O134" s="6">
        <f>LN('OECD HP'!D134/'OECD HP'!D133)</f>
        <v>2.1126387302900901E-3</v>
      </c>
      <c r="P134" s="6">
        <f>LN('OECD HP'!E134/'OECD HP'!E133)</f>
        <v>7.1684410281910886E-3</v>
      </c>
      <c r="Q134" s="6">
        <f>LN('OECD HP'!F134/'OECD HP'!F133)</f>
        <v>-7.5047265555669195E-3</v>
      </c>
      <c r="R134" s="6">
        <f>LN('OECD HP'!G134/'OECD HP'!G133)</f>
        <v>1.1401225216919636E-2</v>
      </c>
      <c r="S134" s="6">
        <f>LN('OECD HP'!H134/'OECD HP'!H133)</f>
        <v>3.4764408886152641E-2</v>
      </c>
      <c r="T134" s="6">
        <f>LN('OECD HP'!I134/'OECD HP'!I133)</f>
        <v>1.6130976080414881E-2</v>
      </c>
      <c r="U134" s="6">
        <f>LN('OECD HP'!J134/'OECD HP'!J133)</f>
        <v>1.6718562147153591E-2</v>
      </c>
      <c r="V134" s="6">
        <f>LN('OECD HP'!K134/'OECD HP'!K133)</f>
        <v>6.33144053695132E-3</v>
      </c>
      <c r="X134" s="8">
        <f>'OECD HP'!G133/'OECD HP'!G$3*X$4</f>
        <v>819.34125174753808</v>
      </c>
      <c r="Y134" s="8">
        <f>'OECD Rent'!G133/'OECD Rent'!G$3*Y$4</f>
        <v>573.79011388814922</v>
      </c>
      <c r="Z134" s="8">
        <f t="shared" si="10"/>
        <v>0.7003066337308621</v>
      </c>
      <c r="AA134" s="7">
        <f t="shared" si="11"/>
        <v>3.9112071392398348E-2</v>
      </c>
    </row>
    <row r="135" spans="1:27">
      <c r="A135" s="5">
        <f>RentPrice!A134</f>
        <v>41547</v>
      </c>
      <c r="B135" s="6">
        <f>(RentPrice!B134 - RentPrice!B133)*B$4</f>
        <v>-8.6153487320049938E-4</v>
      </c>
      <c r="C135" s="6">
        <f>(RentPrice!C134 - RentPrice!C133)*C$4</f>
        <v>-8.9176888782393292E-5</v>
      </c>
      <c r="D135" s="6">
        <f>(RentPrice!D134 - RentPrice!D133)*D$4</f>
        <v>1.0719228180979331E-4</v>
      </c>
      <c r="E135" s="6">
        <f>(RentPrice!E134 - RentPrice!E133)*E$4</f>
        <v>-3.7434821262305343E-4</v>
      </c>
      <c r="F135" s="6">
        <f>(RentPrice!F134 - RentPrice!F133)*F$4</f>
        <v>4.1585374884645847E-4</v>
      </c>
      <c r="G135" s="6">
        <f>(RentPrice!G134 - RentPrice!G133)*G$4</f>
        <v>-1.9518516035210124E-4</v>
      </c>
      <c r="H135" s="6">
        <f>(RentPrice!H134 - RentPrice!H133)*H$4</f>
        <v>-2.0880938265867193E-3</v>
      </c>
      <c r="I135" s="6">
        <f>(RentPrice!I134 - RentPrice!I133)*I$4</f>
        <v>-4.1972211019285205E-4</v>
      </c>
      <c r="J135" s="6">
        <f>(RentPrice!J134 - RentPrice!J133)*J$4</f>
        <v>-5.2563647732381947E-4</v>
      </c>
      <c r="K135" s="6">
        <f>(RentPrice!K134 - RentPrice!K133)*K$4</f>
        <v>-4.9463391576448537E-4</v>
      </c>
      <c r="M135" s="6">
        <f>LN('OECD HP'!B135/'OECD HP'!B134)</f>
        <v>3.19253642716446E-2</v>
      </c>
      <c r="N135" s="6">
        <f>LN('OECD HP'!C135/'OECD HP'!C134)</f>
        <v>1.3232637540430657E-2</v>
      </c>
      <c r="O135" s="6">
        <f>LN('OECD HP'!D135/'OECD HP'!D134)</f>
        <v>2.7338495258551893E-3</v>
      </c>
      <c r="P135" s="6">
        <f>LN('OECD HP'!E135/'OECD HP'!E134)</f>
        <v>-6.7569374123024354E-3</v>
      </c>
      <c r="Q135" s="6">
        <f>LN('OECD HP'!F135/'OECD HP'!F134)</f>
        <v>-9.4206317963450663E-4</v>
      </c>
      <c r="R135" s="6">
        <f>LN('OECD HP'!G135/'OECD HP'!G134)</f>
        <v>1.8177205379690611E-2</v>
      </c>
      <c r="S135" s="6">
        <f>LN('OECD HP'!H135/'OECD HP'!H134)</f>
        <v>2.7418655754854859E-2</v>
      </c>
      <c r="T135" s="6">
        <f>LN('OECD HP'!I135/'OECD HP'!I134)</f>
        <v>2.3341051795122109E-2</v>
      </c>
      <c r="U135" s="6">
        <f>LN('OECD HP'!J135/'OECD HP'!J134)</f>
        <v>1.0992416149247211E-2</v>
      </c>
      <c r="V135" s="6">
        <f>LN('OECD HP'!K135/'OECD HP'!K134)</f>
        <v>9.9580016518189679E-3</v>
      </c>
      <c r="X135" s="8">
        <f>'OECD HP'!G134/'OECD HP'!G$3*X$4</f>
        <v>828.73620108592615</v>
      </c>
      <c r="Y135" s="8">
        <f>'OECD Rent'!G134/'OECD Rent'!G$3*Y$4</f>
        <v>577.47989016867848</v>
      </c>
      <c r="Z135" s="8">
        <f t="shared" si="10"/>
        <v>0.69681991617113326</v>
      </c>
      <c r="AA135" s="7">
        <f t="shared" si="11"/>
        <v>3.8917338486050279E-2</v>
      </c>
    </row>
    <row r="136" spans="1:27">
      <c r="A136" s="5">
        <f>RentPrice!A135</f>
        <v>41639</v>
      </c>
      <c r="B136" s="6">
        <f>(RentPrice!B135 - RentPrice!B134)*B$4</f>
        <v>-8.6017751115257486E-4</v>
      </c>
      <c r="C136" s="6">
        <f>(RentPrice!C135 - RentPrice!C134)*C$4</f>
        <v>-2.7151286435954288E-4</v>
      </c>
      <c r="D136" s="6">
        <f>(RentPrice!D135 - RentPrice!D134)*D$4</f>
        <v>3.9109797416857685E-5</v>
      </c>
      <c r="E136" s="6">
        <f>(RentPrice!E135 - RentPrice!E134)*E$4</f>
        <v>2.3062644255730317E-4</v>
      </c>
      <c r="F136" s="6">
        <f>(RentPrice!F135 - RentPrice!F134)*F$4</f>
        <v>1.1029200580626661E-4</v>
      </c>
      <c r="G136" s="6">
        <f>(RentPrice!G135 - RentPrice!G134)*G$4</f>
        <v>-5.6228283121748188E-4</v>
      </c>
      <c r="H136" s="6">
        <f>(RentPrice!H135 - RentPrice!H134)*H$4</f>
        <v>-1.2180562340874269E-3</v>
      </c>
      <c r="I136" s="6">
        <f>(RentPrice!I135 - RentPrice!I134)*I$4</f>
        <v>-6.5159831891207554E-4</v>
      </c>
      <c r="J136" s="6">
        <f>(RentPrice!J135 - RentPrice!J134)*J$4</f>
        <v>-2.1708534094172337E-4</v>
      </c>
      <c r="K136" s="6">
        <f>(RentPrice!K135 - RentPrice!K134)*K$4</f>
        <v>-7.1129823859859831E-4</v>
      </c>
      <c r="M136" s="6">
        <f>LN('OECD HP'!B136/'OECD HP'!B135)</f>
        <v>2.0568491080491011E-2</v>
      </c>
      <c r="N136" s="6">
        <f>LN('OECD HP'!C136/'OECD HP'!C135)</f>
        <v>1.8369518132913834E-2</v>
      </c>
      <c r="O136" s="6">
        <f>LN('OECD HP'!D136/'OECD HP'!D135)</f>
        <v>1.2666795669442104E-2</v>
      </c>
      <c r="P136" s="6">
        <f>LN('OECD HP'!E136/'OECD HP'!E135)</f>
        <v>4.6373875146801576E-3</v>
      </c>
      <c r="Q136" s="6">
        <f>LN('OECD HP'!F136/'OECD HP'!F135)</f>
        <v>-3.7771527105326919E-3</v>
      </c>
      <c r="R136" s="6">
        <f>LN('OECD HP'!G136/'OECD HP'!G135)</f>
        <v>2.4320981612667714E-2</v>
      </c>
      <c r="S136" s="6">
        <f>LN('OECD HP'!H136/'OECD HP'!H135)</f>
        <v>3.6175780213054641E-2</v>
      </c>
      <c r="T136" s="6">
        <f>LN('OECD HP'!I136/'OECD HP'!I135)</f>
        <v>2.2077126046648594E-2</v>
      </c>
      <c r="U136" s="6">
        <f>LN('OECD HP'!J136/'OECD HP'!J135)</f>
        <v>1.2788086809821018E-2</v>
      </c>
      <c r="V136" s="6">
        <f>LN('OECD HP'!K136/'OECD HP'!K135)</f>
        <v>-2.5022241744768968E-3</v>
      </c>
      <c r="X136" s="8">
        <f>'OECD HP'!G135/'OECD HP'!G$3*X$4</f>
        <v>843.93805425317476</v>
      </c>
      <c r="Y136" s="8">
        <f>'OECD Rent'!G135/'OECD Rent'!G$3*Y$4</f>
        <v>579.5959772757069</v>
      </c>
      <c r="Z136" s="8">
        <f t="shared" si="10"/>
        <v>0.68677549774504265</v>
      </c>
      <c r="AA136" s="7">
        <f t="shared" si="11"/>
        <v>3.8356358492924361E-2</v>
      </c>
    </row>
    <row r="137" spans="1:27">
      <c r="A137" s="5">
        <f>RentPrice!A136</f>
        <v>41729</v>
      </c>
      <c r="B137" s="6">
        <f>(RentPrice!B136 - RentPrice!B135)*B$4</f>
        <v>-4.5775285537227829E-4</v>
      </c>
      <c r="C137" s="6">
        <f>(RentPrice!C136 - RentPrice!C135)*C$4</f>
        <v>-4.404608187683115E-4</v>
      </c>
      <c r="D137" s="6">
        <f>(RentPrice!D136 - RentPrice!D135)*D$4</f>
        <v>-4.9927214790158078E-4</v>
      </c>
      <c r="E137" s="6">
        <f>(RentPrice!E136 - RentPrice!E135)*E$4</f>
        <v>-2.9604450951456436E-4</v>
      </c>
      <c r="F137" s="6">
        <f>(RentPrice!F136 - RentPrice!F135)*F$4</f>
        <v>2.6728448733240713E-4</v>
      </c>
      <c r="G137" s="6">
        <f>(RentPrice!G136 - RentPrice!G135)*G$4</f>
        <v>-7.295705497677396E-4</v>
      </c>
      <c r="H137" s="6">
        <f>(RentPrice!H136 - RentPrice!H135)*H$4</f>
        <v>-1.7936073948303496E-3</v>
      </c>
      <c r="I137" s="6">
        <f>(RentPrice!I136 - RentPrice!I135)*I$4</f>
        <v>-6.1555120424284604E-4</v>
      </c>
      <c r="J137" s="6">
        <f>(RentPrice!J136 - RentPrice!J135)*J$4</f>
        <v>-2.5566040494446571E-4</v>
      </c>
      <c r="K137" s="6">
        <f>(RentPrice!K136 - RentPrice!K135)*K$4</f>
        <v>1.1147875616580681E-4</v>
      </c>
      <c r="M137" s="6">
        <f>LN('OECD HP'!B137/'OECD HP'!B136)</f>
        <v>1.3045715839763293E-2</v>
      </c>
      <c r="N137" s="6">
        <f>LN('OECD HP'!C137/'OECD HP'!C136)</f>
        <v>7.4401503318001182E-3</v>
      </c>
      <c r="O137" s="6">
        <f>LN('OECD HP'!D137/'OECD HP'!D136)</f>
        <v>1.0082718506597959E-2</v>
      </c>
      <c r="P137" s="6">
        <f>LN('OECD HP'!E137/'OECD HP'!E136)</f>
        <v>2.8077927852972698E-3</v>
      </c>
      <c r="Q137" s="6">
        <f>LN('OECD HP'!F137/'OECD HP'!F136)</f>
        <v>-9.4652159568593176E-4</v>
      </c>
      <c r="R137" s="6">
        <f>LN('OECD HP'!G137/'OECD HP'!G136)</f>
        <v>2.4457882332891725E-2</v>
      </c>
      <c r="S137" s="6">
        <f>LN('OECD HP'!H137/'OECD HP'!H136)</f>
        <v>5.5705956361594075E-2</v>
      </c>
      <c r="T137" s="6">
        <f>LN('OECD HP'!I137/'OECD HP'!I136)</f>
        <v>2.2905466740017054E-2</v>
      </c>
      <c r="U137" s="6">
        <f>LN('OECD HP'!J137/'OECD HP'!J136)</f>
        <v>8.7434919166330793E-3</v>
      </c>
      <c r="V137" s="6">
        <f>LN('OECD HP'!K137/'OECD HP'!K136)</f>
        <v>2.0997968120323304E-4</v>
      </c>
      <c r="X137" s="8">
        <f>'OECD HP'!G136/'OECD HP'!G$3*X$4</f>
        <v>864.71509097469163</v>
      </c>
      <c r="Y137" s="8">
        <f>'OECD Rent'!G136/'OECD Rent'!G$3*Y$4</f>
        <v>582.59549018405096</v>
      </c>
      <c r="Z137" s="8">
        <f t="shared" si="10"/>
        <v>0.67374271163390886</v>
      </c>
      <c r="AA137" s="7">
        <f t="shared" si="11"/>
        <v>3.7628478395452053E-2</v>
      </c>
    </row>
    <row r="138" spans="1:27">
      <c r="A138" s="5">
        <f>RentPrice!A137</f>
        <v>41820</v>
      </c>
      <c r="B138" s="6">
        <f>(RentPrice!B137 - RentPrice!B136)*B$4</f>
        <v>-2.5852647863036649E-4</v>
      </c>
      <c r="C138" s="6">
        <f>(RentPrice!C137 - RentPrice!C136)*C$4</f>
        <v>-1.1284008294984302E-4</v>
      </c>
      <c r="D138" s="6">
        <f>(RentPrice!D137 - RentPrice!D136)*D$4</f>
        <v>-3.3805261276588944E-4</v>
      </c>
      <c r="E138" s="6">
        <f>(RentPrice!E137 - RentPrice!E136)*E$4</f>
        <v>-2.1981542619582871E-4</v>
      </c>
      <c r="F138" s="6">
        <f>(RentPrice!F137 - RentPrice!F136)*F$4</f>
        <v>1.1832756548993729E-4</v>
      </c>
      <c r="G138" s="6">
        <f>(RentPrice!G137 - RentPrice!G136)*G$4</f>
        <v>-6.1333695403535118E-4</v>
      </c>
      <c r="H138" s="6">
        <f>(RentPrice!H137 - RentPrice!H136)*H$4</f>
        <v>-2.6221545489629483E-3</v>
      </c>
      <c r="I138" s="6">
        <f>(RentPrice!I137 - RentPrice!I136)*I$4</f>
        <v>-5.6948681706694884E-4</v>
      </c>
      <c r="J138" s="6">
        <f>(RentPrice!J137 - RentPrice!J136)*J$4</f>
        <v>-6.1948188893655475E-5</v>
      </c>
      <c r="K138" s="6">
        <f>(RentPrice!K137 - RentPrice!K136)*K$4</f>
        <v>-7.7203435257901538E-5</v>
      </c>
      <c r="M138" s="6">
        <f>LN('OECD HP'!B138/'OECD HP'!B137)</f>
        <v>1.8054733760724886E-2</v>
      </c>
      <c r="N138" s="6">
        <f>LN('OECD HP'!C138/'OECD HP'!C137)</f>
        <v>1.0380058994322401E-2</v>
      </c>
      <c r="O138" s="6">
        <f>LN('OECD HP'!D138/'OECD HP'!D137)</f>
        <v>9.0645682772184308E-3</v>
      </c>
      <c r="P138" s="6">
        <f>LN('OECD HP'!E138/'OECD HP'!E137)</f>
        <v>1.4701906634981921E-3</v>
      </c>
      <c r="Q138" s="6">
        <f>LN('OECD HP'!F138/'OECD HP'!F137)</f>
        <v>-7.6045993178961687E-3</v>
      </c>
      <c r="R138" s="6">
        <f>LN('OECD HP'!G138/'OECD HP'!G137)</f>
        <v>1.867739106245863E-2</v>
      </c>
      <c r="S138" s="6">
        <f>LN('OECD HP'!H138/'OECD HP'!H137)</f>
        <v>5.5284380001556277E-2</v>
      </c>
      <c r="T138" s="6">
        <f>LN('OECD HP'!I138/'OECD HP'!I137)</f>
        <v>3.030030463771384E-2</v>
      </c>
      <c r="U138" s="6">
        <f>LN('OECD HP'!J138/'OECD HP'!J137)</f>
        <v>1.1988928490901147E-2</v>
      </c>
      <c r="V138" s="6">
        <f>LN('OECD HP'!K138/'OECD HP'!K137)</f>
        <v>3.1700262192250394E-3</v>
      </c>
      <c r="X138" s="8">
        <f>'OECD HP'!G137/'OECD HP'!G$3*X$4</f>
        <v>886.12494349901567</v>
      </c>
      <c r="Y138" s="8">
        <f>'OECD Rent'!G137/'OECD Rent'!G$3*Y$4</f>
        <v>587.31145554200464</v>
      </c>
      <c r="Z138" s="8">
        <f t="shared" si="10"/>
        <v>0.66278628070541057</v>
      </c>
      <c r="AA138" s="7">
        <f t="shared" si="11"/>
        <v>3.7016562574523251E-2</v>
      </c>
    </row>
    <row r="139" spans="1:27">
      <c r="A139" s="5">
        <f>RentPrice!A138</f>
        <v>41912</v>
      </c>
      <c r="B139" s="6">
        <f>(RentPrice!B138 - RentPrice!B137)*B$4</f>
        <v>-3.8064718932757924E-4</v>
      </c>
      <c r="C139" s="6">
        <f>(RentPrice!C138 - RentPrice!C137)*C$4</f>
        <v>-1.9842094868378833E-4</v>
      </c>
      <c r="D139" s="6">
        <f>(RentPrice!D138 - RentPrice!D137)*D$4</f>
        <v>-3.2192597958747231E-4</v>
      </c>
      <c r="E139" s="6">
        <f>(RentPrice!E138 - RentPrice!E137)*E$4</f>
        <v>-1.3564471064532235E-4</v>
      </c>
      <c r="F139" s="6">
        <f>(RentPrice!F138 - RentPrice!F137)*F$4</f>
        <v>3.5708784307843678E-4</v>
      </c>
      <c r="G139" s="6">
        <f>(RentPrice!G138 - RentPrice!G137)*G$4</f>
        <v>-4.3848840339651048E-4</v>
      </c>
      <c r="H139" s="6">
        <f>(RentPrice!H138 - RentPrice!H137)*H$4</f>
        <v>-2.5168291499926359E-3</v>
      </c>
      <c r="I139" s="6">
        <f>(RentPrice!I138 - RentPrice!I137)*I$4</f>
        <v>-8.4571996206409515E-4</v>
      </c>
      <c r="J139" s="6">
        <f>(RentPrice!J138 - RentPrice!J137)*J$4</f>
        <v>-2.4429743894039188E-4</v>
      </c>
      <c r="K139" s="6">
        <f>(RentPrice!K138 - RentPrice!K137)*K$4</f>
        <v>-2.6520984610788702E-4</v>
      </c>
      <c r="M139" s="6">
        <f>LN('OECD HP'!B139/'OECD HP'!B138)</f>
        <v>1.3736638222675327E-2</v>
      </c>
      <c r="N139" s="6">
        <f>LN('OECD HP'!C139/'OECD HP'!C138)</f>
        <v>1.406871172779353E-2</v>
      </c>
      <c r="O139" s="6">
        <f>LN('OECD HP'!D139/'OECD HP'!D138)</f>
        <v>1.9210289288433512E-3</v>
      </c>
      <c r="P139" s="6">
        <f>LN('OECD HP'!E139/'OECD HP'!E138)</f>
        <v>1.0342255542843539E-2</v>
      </c>
      <c r="Q139" s="6">
        <f>LN('OECD HP'!F139/'OECD HP'!F138)</f>
        <v>-1.248215906990199E-2</v>
      </c>
      <c r="R139" s="6">
        <f>LN('OECD HP'!G139/'OECD HP'!G138)</f>
        <v>1.3728692406228241E-2</v>
      </c>
      <c r="S139" s="6">
        <f>LN('OECD HP'!H139/'OECD HP'!H138)</f>
        <v>3.1717227865119373E-2</v>
      </c>
      <c r="T139" s="6">
        <f>LN('OECD HP'!I139/'OECD HP'!I138)</f>
        <v>2.3157327771851203E-2</v>
      </c>
      <c r="U139" s="6">
        <f>LN('OECD HP'!J139/'OECD HP'!J138)</f>
        <v>1.3365354425626584E-2</v>
      </c>
      <c r="V139" s="6">
        <f>LN('OECD HP'!K139/'OECD HP'!K138)</f>
        <v>6.9147938945987707E-3</v>
      </c>
      <c r="X139" s="8">
        <f>'OECD HP'!G138/'OECD HP'!G$3*X$4</f>
        <v>902.8309724687183</v>
      </c>
      <c r="Y139" s="8">
        <f>'OECD Rent'!G138/'OECD Rent'!G$3*Y$4</f>
        <v>591.312108012365</v>
      </c>
      <c r="Z139" s="8">
        <f t="shared" si="10"/>
        <v>0.65495328144920617</v>
      </c>
      <c r="AA139" s="7">
        <f t="shared" si="11"/>
        <v>3.6579090171194553E-2</v>
      </c>
    </row>
    <row r="140" spans="1:27">
      <c r="A140" s="5">
        <f>RentPrice!A139</f>
        <v>42004</v>
      </c>
      <c r="B140" s="6">
        <f>(RentPrice!B139 - RentPrice!B138)*B$4</f>
        <v>-2.746683796051173E-4</v>
      </c>
      <c r="C140" s="6">
        <f>(RentPrice!C139 - RentPrice!C138)*C$4</f>
        <v>-3.0272614951754436E-4</v>
      </c>
      <c r="D140" s="6">
        <f>(RentPrice!D139 - RentPrice!D138)*D$4</f>
        <v>9.4666818885799113E-5</v>
      </c>
      <c r="E140" s="6">
        <f>(RentPrice!E139 - RentPrice!E138)*E$4</f>
        <v>-5.0018637231853842E-4</v>
      </c>
      <c r="F140" s="6">
        <f>(RentPrice!F139 - RentPrice!F138)*F$4</f>
        <v>5.7259562262388069E-4</v>
      </c>
      <c r="G140" s="6">
        <f>(RentPrice!G139 - RentPrice!G138)*G$4</f>
        <v>-2.9668599718161846E-4</v>
      </c>
      <c r="H140" s="6">
        <f>(RentPrice!H139 - RentPrice!H138)*H$4</f>
        <v>-1.4526418382115973E-3</v>
      </c>
      <c r="I140" s="6">
        <f>(RentPrice!I139 - RentPrice!I138)*I$4</f>
        <v>-6.1256927617709181E-4</v>
      </c>
      <c r="J140" s="6">
        <f>(RentPrice!J139 - RentPrice!J138)*J$4</f>
        <v>-3.0407713464427753E-4</v>
      </c>
      <c r="K140" s="6">
        <f>(RentPrice!K139 - RentPrice!K138)*K$4</f>
        <v>-4.9003603443503784E-4</v>
      </c>
      <c r="M140" s="6">
        <f>LN('OECD HP'!B140/'OECD HP'!B139)</f>
        <v>2.2443699391038133E-2</v>
      </c>
      <c r="N140" s="6">
        <f>LN('OECD HP'!C140/'OECD HP'!C139)</f>
        <v>1.3623687968315307E-2</v>
      </c>
      <c r="O140" s="6">
        <f>LN('OECD HP'!D140/'OECD HP'!D139)</f>
        <v>2.1166261562152493E-2</v>
      </c>
      <c r="P140" s="6">
        <f>LN('OECD HP'!E140/'OECD HP'!E139)</f>
        <v>-5.7848378152942512E-5</v>
      </c>
      <c r="Q140" s="6">
        <f>LN('OECD HP'!F140/'OECD HP'!F139)</f>
        <v>-2.9027594312739809E-3</v>
      </c>
      <c r="R140" s="6">
        <f>LN('OECD HP'!G140/'OECD HP'!G139)</f>
        <v>8.4003790484685811E-3</v>
      </c>
      <c r="S140" s="6">
        <f>LN('OECD HP'!H140/'OECD HP'!H139)</f>
        <v>1.8943008774736741E-2</v>
      </c>
      <c r="T140" s="6">
        <f>LN('OECD HP'!I140/'OECD HP'!I139)</f>
        <v>3.2731113006393774E-2</v>
      </c>
      <c r="U140" s="6">
        <f>LN('OECD HP'!J140/'OECD HP'!J139)</f>
        <v>1.4404993751235075E-2</v>
      </c>
      <c r="V140" s="6">
        <f>LN('OECD HP'!K140/'OECD HP'!K139)</f>
        <v>1.1743442645769694E-2</v>
      </c>
      <c r="X140" s="8">
        <f>'OECD HP'!G139/'OECD HP'!G$3*X$4</f>
        <v>915.31113331126551</v>
      </c>
      <c r="Y140" s="8">
        <f>'OECD Rent'!G139/'OECD Rent'!G$3*Y$4</f>
        <v>594.6349801270427</v>
      </c>
      <c r="Z140" s="8">
        <f t="shared" si="10"/>
        <v>0.6496533894172879</v>
      </c>
      <c r="AA140" s="7">
        <f t="shared" si="11"/>
        <v>3.6283091610649638E-2</v>
      </c>
    </row>
    <row r="141" spans="1:27">
      <c r="A141" s="5">
        <f>RentPrice!A140</f>
        <v>42094</v>
      </c>
      <c r="B141" s="6">
        <f>(RentPrice!B140 - RentPrice!B139)*B$4</f>
        <v>-5.8307258507548656E-4</v>
      </c>
      <c r="C141" s="6">
        <f>(RentPrice!C140 - RentPrice!C139)*C$4</f>
        <v>-3.0198715447412802E-4</v>
      </c>
      <c r="D141" s="6">
        <f>(RentPrice!D140 - RentPrice!D139)*D$4</f>
        <v>-1.0419114546782883E-3</v>
      </c>
      <c r="E141" s="6">
        <f>(RentPrice!E140 - RentPrice!E139)*E$4</f>
        <v>-3.2184420005999688E-5</v>
      </c>
      <c r="F141" s="6">
        <f>(RentPrice!F140 - RentPrice!F139)*F$4</f>
        <v>1.6303768650815248E-4</v>
      </c>
      <c r="G141" s="6">
        <f>(RentPrice!G140 - RentPrice!G139)*G$4</f>
        <v>-4.2672700293315911E-5</v>
      </c>
      <c r="H141" s="6">
        <f>(RentPrice!H140 - RentPrice!H139)*H$4</f>
        <v>-3.6164428134818574E-4</v>
      </c>
      <c r="I141" s="6">
        <f>(RentPrice!I140 - RentPrice!I139)*I$4</f>
        <v>-8.7033144020166571E-4</v>
      </c>
      <c r="J141" s="6">
        <f>(RentPrice!J140 - RentPrice!J139)*J$4</f>
        <v>-3.3163145612358008E-4</v>
      </c>
      <c r="K141" s="6">
        <f>(RentPrice!K140 - RentPrice!K139)*K$4</f>
        <v>-7.7811328038335963E-4</v>
      </c>
      <c r="M141" s="6">
        <f>LN('OECD HP'!B141/'OECD HP'!B140)</f>
        <v>3.8812843796847955E-2</v>
      </c>
      <c r="N141" s="6">
        <f>LN('OECD HP'!C141/'OECD HP'!C140)</f>
        <v>8.1173447056440747E-3</v>
      </c>
      <c r="O141" s="6">
        <f>LN('OECD HP'!D141/'OECD HP'!D140)</f>
        <v>1.0938349609357155E-2</v>
      </c>
      <c r="P141" s="6">
        <f>LN('OECD HP'!E141/'OECD HP'!E140)</f>
        <v>2.7145533841307537E-2</v>
      </c>
      <c r="Q141" s="6">
        <f>LN('OECD HP'!F141/'OECD HP'!F140)</f>
        <v>-4.8567360680403203E-3</v>
      </c>
      <c r="R141" s="6">
        <f>LN('OECD HP'!G141/'OECD HP'!G140)</f>
        <v>1.0694714314187786E-2</v>
      </c>
      <c r="S141" s="6">
        <f>LN('OECD HP'!H141/'OECD HP'!H140)</f>
        <v>2.3623385584187417E-2</v>
      </c>
      <c r="T141" s="6">
        <f>LN('OECD HP'!I141/'OECD HP'!I140)</f>
        <v>3.7050424099344413E-2</v>
      </c>
      <c r="U141" s="6">
        <f>LN('OECD HP'!J141/'OECD HP'!J140)</f>
        <v>1.3509014396264405E-2</v>
      </c>
      <c r="V141" s="6">
        <f>LN('OECD HP'!K141/'OECD HP'!K140)</f>
        <v>2.2750183673029491E-3</v>
      </c>
      <c r="X141" s="8">
        <f>'OECD HP'!G140/'OECD HP'!G$3*X$4</f>
        <v>923.03247949013723</v>
      </c>
      <c r="Y141" s="8">
        <f>'OECD Rent'!G140/'OECD Rent'!G$3*Y$4</f>
        <v>598.94756061497185</v>
      </c>
      <c r="Z141" s="8">
        <f t="shared" si="10"/>
        <v>0.64889109963477909</v>
      </c>
      <c r="AA141" s="7">
        <f t="shared" si="11"/>
        <v>3.6240517785186437E-2</v>
      </c>
    </row>
    <row r="142" spans="1:27">
      <c r="A142" s="5">
        <f>RentPrice!A141</f>
        <v>42185</v>
      </c>
      <c r="B142" s="6">
        <f>(RentPrice!B141 - RentPrice!B140)*B$4</f>
        <v>-1.08830495597249E-3</v>
      </c>
      <c r="C142" s="6">
        <f>(RentPrice!C141 - RentPrice!C140)*C$4</f>
        <v>-1.4501412580422427E-4</v>
      </c>
      <c r="D142" s="6">
        <f>(RentPrice!D141 - RentPrice!D140)*D$4</f>
        <v>-4.1499146842703595E-4</v>
      </c>
      <c r="E142" s="6">
        <f>(RentPrice!E141 - RentPrice!E140)*E$4</f>
        <v>-1.2272258389810454E-3</v>
      </c>
      <c r="F142" s="6">
        <f>(RentPrice!F141 - RentPrice!F140)*F$4</f>
        <v>2.476622056396519E-4</v>
      </c>
      <c r="G142" s="6">
        <f>(RentPrice!G141 - RentPrice!G140)*G$4</f>
        <v>-1.0588120665201235E-4</v>
      </c>
      <c r="H142" s="6">
        <f>(RentPrice!H141 - RentPrice!H140)*H$4</f>
        <v>-9.2051729095440655E-4</v>
      </c>
      <c r="I142" s="6">
        <f>(RentPrice!I141 - RentPrice!I140)*I$4</f>
        <v>-1.0243833403710033E-3</v>
      </c>
      <c r="J142" s="6">
        <f>(RentPrice!J141 - RentPrice!J140)*J$4</f>
        <v>-2.7011140891942172E-4</v>
      </c>
      <c r="K142" s="6">
        <f>(RentPrice!K141 - RentPrice!K140)*K$4</f>
        <v>-1.6180968495015845E-4</v>
      </c>
      <c r="M142" s="6">
        <f>LN('OECD HP'!B142/'OECD HP'!B141)</f>
        <v>2.6438367193172711E-2</v>
      </c>
      <c r="N142" s="6">
        <f>LN('OECD HP'!C142/'OECD HP'!C141)</f>
        <v>1.642742297126646E-2</v>
      </c>
      <c r="O142" s="6">
        <f>LN('OECD HP'!D142/'OECD HP'!D141)</f>
        <v>8.2036837759688064E-3</v>
      </c>
      <c r="P142" s="6">
        <f>LN('OECD HP'!E142/'OECD HP'!E141)</f>
        <v>6.5719677072609223E-3</v>
      </c>
      <c r="Q142" s="6">
        <f>LN('OECD HP'!F142/'OECD HP'!F141)</f>
        <v>9.7323607753550768E-4</v>
      </c>
      <c r="R142" s="6">
        <f>LN('OECD HP'!G142/'OECD HP'!G141)</f>
        <v>2.05583068547937E-2</v>
      </c>
      <c r="S142" s="6">
        <f>LN('OECD HP'!H142/'OECD HP'!H141)</f>
        <v>7.3148525951105174E-3</v>
      </c>
      <c r="T142" s="6">
        <f>LN('OECD HP'!I142/'OECD HP'!I141)</f>
        <v>3.5004201228488963E-2</v>
      </c>
      <c r="U142" s="6">
        <f>LN('OECD HP'!J142/'OECD HP'!J141)</f>
        <v>1.3010398780780197E-2</v>
      </c>
      <c r="V142" s="6">
        <f>LN('OECD HP'!K142/'OECD HP'!K141)</f>
        <v>7.8019015427710815E-3</v>
      </c>
      <c r="X142" s="8">
        <f>'OECD HP'!G141/'OECD HP'!G$3*X$4</f>
        <v>932.95702364852241</v>
      </c>
      <c r="Y142" s="8">
        <f>'OECD Rent'!G141/'OECD Rent'!G$3*Y$4</f>
        <v>603.62289184551662</v>
      </c>
      <c r="Z142" s="8">
        <f t="shared" si="10"/>
        <v>0.64699967581027884</v>
      </c>
      <c r="AA142" s="7">
        <f t="shared" si="11"/>
        <v>3.61348819107081E-2</v>
      </c>
    </row>
    <row r="143" spans="1:27">
      <c r="A143" s="5">
        <f>RentPrice!A142</f>
        <v>42277</v>
      </c>
      <c r="B143" s="6">
        <f>(RentPrice!B142 - RentPrice!B141)*B$4</f>
        <v>-7.1734194019069508E-4</v>
      </c>
      <c r="C143" s="6">
        <f>(RentPrice!C142 - RentPrice!C141)*C$4</f>
        <v>-3.9886936699619124E-4</v>
      </c>
      <c r="D143" s="6">
        <f>(RentPrice!D142 - RentPrice!D141)*D$4</f>
        <v>-2.9898410049915633E-4</v>
      </c>
      <c r="E143" s="6">
        <f>(RentPrice!E142 - RentPrice!E141)*E$4</f>
        <v>-2.9654014268131092E-4</v>
      </c>
      <c r="F143" s="6">
        <f>(RentPrice!F142 - RentPrice!F141)*F$4</f>
        <v>2.0701766347433876E-5</v>
      </c>
      <c r="G143" s="6">
        <f>(RentPrice!G142 - RentPrice!G141)*G$4</f>
        <v>-4.5459301077179046E-4</v>
      </c>
      <c r="H143" s="6">
        <f>(RentPrice!H142 - RentPrice!H141)*H$4</f>
        <v>-1.0928607966770311E-4</v>
      </c>
      <c r="I143" s="6">
        <f>(RentPrice!I142 - RentPrice!I141)*I$4</f>
        <v>-8.8993472111653562E-4</v>
      </c>
      <c r="J143" s="6">
        <f>(RentPrice!J142 - RentPrice!J141)*J$4</f>
        <v>-2.092679663665085E-4</v>
      </c>
      <c r="K143" s="6">
        <f>(RentPrice!K142 - RentPrice!K141)*K$4</f>
        <v>-5.009501793548411E-4</v>
      </c>
      <c r="M143" s="6">
        <f>LN('OECD HP'!B143/'OECD HP'!B142)</f>
        <v>-4.4973619181455961E-3</v>
      </c>
      <c r="N143" s="6">
        <f>LN('OECD HP'!C143/'OECD HP'!C142)</f>
        <v>1.9206337026130428E-2</v>
      </c>
      <c r="O143" s="6">
        <f>LN('OECD HP'!D143/'OECD HP'!D142)</f>
        <v>1.6167813294546095E-2</v>
      </c>
      <c r="P143" s="6">
        <f>LN('OECD HP'!E143/'OECD HP'!E142)</f>
        <v>9.2808176507615074E-3</v>
      </c>
      <c r="Q143" s="6">
        <f>LN('OECD HP'!F143/'OECD HP'!F142)</f>
        <v>1.9436351905893154E-3</v>
      </c>
      <c r="R143" s="6">
        <f>LN('OECD HP'!G143/'OECD HP'!G142)</f>
        <v>2.3351084701467559E-2</v>
      </c>
      <c r="S143" s="6">
        <f>LN('OECD HP'!H143/'OECD HP'!H142)</f>
        <v>1.6622952424753191E-2</v>
      </c>
      <c r="T143" s="6">
        <f>LN('OECD HP'!I143/'OECD HP'!I142)</f>
        <v>2.6941526648447386E-2</v>
      </c>
      <c r="U143" s="6">
        <f>LN('OECD HP'!J143/'OECD HP'!J142)</f>
        <v>1.5670126390883186E-2</v>
      </c>
      <c r="V143" s="6">
        <f>LN('OECD HP'!K143/'OECD HP'!K142)</f>
        <v>-1.3564305154330487E-3</v>
      </c>
      <c r="X143" s="8">
        <f>'OECD HP'!G142/'OECD HP'!G$3*X$4</f>
        <v>952.3355527837856</v>
      </c>
      <c r="Y143" s="8">
        <f>'OECD Rent'!G142/'OECD Rent'!G$3*Y$4</f>
        <v>608.4271757564959</v>
      </c>
      <c r="Z143" s="8">
        <f t="shared" si="10"/>
        <v>0.63887898963552681</v>
      </c>
      <c r="AA143" s="7">
        <f t="shared" si="11"/>
        <v>3.5681342215203478E-2</v>
      </c>
    </row>
    <row r="144" spans="1:27">
      <c r="A144" s="5">
        <f>RentPrice!A143</f>
        <v>42369</v>
      </c>
      <c r="B144" s="6">
        <f>(RentPrice!B143 - RentPrice!B142)*B$4</f>
        <v>2.0063881348636746E-4</v>
      </c>
      <c r="C144" s="6">
        <f>(RentPrice!C143 - RentPrice!C142)*C$4</f>
        <v>-4.8327757210140884E-4</v>
      </c>
      <c r="D144" s="6">
        <f>(RentPrice!D143 - RentPrice!D142)*D$4</f>
        <v>-7.3124580740701499E-4</v>
      </c>
      <c r="E144" s="6">
        <f>(RentPrice!E143 - RentPrice!E142)*E$4</f>
        <v>-4.1253780282073658E-4</v>
      </c>
      <c r="F144" s="6">
        <f>(RentPrice!F143 - RentPrice!F142)*F$4</f>
        <v>-4.2523063343374876E-5</v>
      </c>
      <c r="G144" s="6">
        <f>(RentPrice!G143 - RentPrice!G142)*G$4</f>
        <v>-5.7953946640195212E-4</v>
      </c>
      <c r="H144" s="6">
        <f>(RentPrice!H143 - RentPrice!H142)*H$4</f>
        <v>-6.2119151839949954E-4</v>
      </c>
      <c r="I144" s="6">
        <f>(RentPrice!I143 - RentPrice!I142)*I$4</f>
        <v>-6.657905447811942E-4</v>
      </c>
      <c r="J144" s="6">
        <f>(RentPrice!J143 - RentPrice!J142)*J$4</f>
        <v>-3.76623134673257E-4</v>
      </c>
      <c r="K144" s="6">
        <f>(RentPrice!K143 - RentPrice!K142)*K$4</f>
        <v>4.8698942755684371E-5</v>
      </c>
      <c r="M144" s="6">
        <f>LN('OECD HP'!B144/'OECD HP'!B143)</f>
        <v>5.2068714742802367E-3</v>
      </c>
      <c r="N144" s="6">
        <f>LN('OECD HP'!C144/'OECD HP'!C143)</f>
        <v>1.9582196810205274E-2</v>
      </c>
      <c r="O144" s="6">
        <f>LN('OECD HP'!D144/'OECD HP'!D143)</f>
        <v>1.1925195747123767E-2</v>
      </c>
      <c r="P144" s="6">
        <f>LN('OECD HP'!E144/'OECD HP'!E143)</f>
        <v>1.7418711437414847E-2</v>
      </c>
      <c r="Q144" s="6">
        <f>LN('OECD HP'!F144/'OECD HP'!F143)</f>
        <v>4.8426242311895261E-3</v>
      </c>
      <c r="R144" s="6">
        <f>LN('OECD HP'!G144/'OECD HP'!G143)</f>
        <v>2.1284027642252686E-2</v>
      </c>
      <c r="S144" s="6">
        <f>LN('OECD HP'!H144/'OECD HP'!H143)</f>
        <v>2.4926354991375677E-2</v>
      </c>
      <c r="T144" s="6">
        <f>LN('OECD HP'!I144/'OECD HP'!I143)</f>
        <v>1.8628380470482493E-2</v>
      </c>
      <c r="U144" s="6">
        <f>LN('OECD HP'!J144/'OECD HP'!J143)</f>
        <v>1.494290873248264E-2</v>
      </c>
      <c r="V144" s="6">
        <f>LN('OECD HP'!K144/'OECD HP'!K143)</f>
        <v>6.6482583020812782E-3</v>
      </c>
      <c r="X144" s="8">
        <f>'OECD HP'!G143/'OECD HP'!G$3*X$4</f>
        <v>974.83529527117412</v>
      </c>
      <c r="Y144" s="8">
        <f>'OECD Rent'!G143/'OECD Rent'!G$3*Y$4</f>
        <v>612.70962600350811</v>
      </c>
      <c r="Z144" s="8">
        <f t="shared" si="10"/>
        <v>0.62852630488011618</v>
      </c>
      <c r="AA144" s="7">
        <f t="shared" si="11"/>
        <v>3.5103145571399832E-2</v>
      </c>
    </row>
    <row r="145" spans="1:27">
      <c r="A145" s="5">
        <f>RentPrice!A144</f>
        <v>42460</v>
      </c>
      <c r="B145" s="6">
        <f>(RentPrice!B144 - RentPrice!B143)*B$4</f>
        <v>-1.171385128414391E-4</v>
      </c>
      <c r="C145" s="6">
        <f>(RentPrice!C144 - RentPrice!C143)*C$4</f>
        <v>-4.7748611417283297E-4</v>
      </c>
      <c r="D145" s="6">
        <f>(RentPrice!D144 - RentPrice!D143)*D$4</f>
        <v>-4.8953757165194232E-4</v>
      </c>
      <c r="E145" s="6">
        <f>(RentPrice!E144 - RentPrice!E143)*E$4</f>
        <v>-7.1041960565136619E-4</v>
      </c>
      <c r="F145" s="6">
        <f>(RentPrice!F144 - RentPrice!F143)*F$4</f>
        <v>-1.6907125808241774E-4</v>
      </c>
      <c r="G145" s="6">
        <f>(RentPrice!G144 - RentPrice!G143)*G$4</f>
        <v>-5.6111915439274837E-4</v>
      </c>
      <c r="H145" s="6">
        <f>(RentPrice!H144 - RentPrice!H143)*H$4</f>
        <v>-5.3388284289636659E-4</v>
      </c>
      <c r="I145" s="6">
        <f>(RentPrice!I144 - RentPrice!I143)*I$4</f>
        <v>-4.8465447299288395E-4</v>
      </c>
      <c r="J145" s="6">
        <f>(RentPrice!J144 - RentPrice!J143)*J$4</f>
        <v>-3.2215944915615327E-4</v>
      </c>
      <c r="K145" s="6">
        <f>(RentPrice!K144 - RentPrice!K143)*K$4</f>
        <v>-4.5134517629522605E-4</v>
      </c>
      <c r="M145" s="6">
        <f>LN('OECD HP'!B145/'OECD HP'!B144)</f>
        <v>1.2320521514692248E-2</v>
      </c>
      <c r="N145" s="6">
        <f>LN('OECD HP'!C145/'OECD HP'!C144)</f>
        <v>3.1663854286873593E-2</v>
      </c>
      <c r="O145" s="6">
        <f>LN('OECD HP'!D145/'OECD HP'!D144)</f>
        <v>1.8306096490789774E-2</v>
      </c>
      <c r="P145" s="6">
        <f>LN('OECD HP'!E145/'OECD HP'!E144)</f>
        <v>3.986010043719606E-3</v>
      </c>
      <c r="Q145" s="6">
        <f>LN('OECD HP'!F145/'OECD HP'!F144)</f>
        <v>-9.6665042225032693E-4</v>
      </c>
      <c r="R145" s="6">
        <f>LN('OECD HP'!G145/'OECD HP'!G144)</f>
        <v>1.2044463042150864E-2</v>
      </c>
      <c r="S145" s="6">
        <f>LN('OECD HP'!H145/'OECD HP'!H144)</f>
        <v>1.1883162624678281E-2</v>
      </c>
      <c r="T145" s="6">
        <f>LN('OECD HP'!I145/'OECD HP'!I144)</f>
        <v>3.6056069611372665E-3</v>
      </c>
      <c r="U145" s="6">
        <f>LN('OECD HP'!J145/'OECD HP'!J144)</f>
        <v>1.3242903867303578E-2</v>
      </c>
      <c r="V145" s="6">
        <f>LN('OECD HP'!K145/'OECD HP'!K144)</f>
        <v>1.5863818934171107E-2</v>
      </c>
      <c r="X145" s="8">
        <f>'OECD HP'!G144/'OECD HP'!G$3*X$4</f>
        <v>995.8060965403622</v>
      </c>
      <c r="Y145" s="8">
        <f>'OECD Rent'!G144/'OECD Rent'!G$3*Y$4</f>
        <v>615.90873345451519</v>
      </c>
      <c r="Z145" s="8">
        <f t="shared" si="10"/>
        <v>0.61850267395862546</v>
      </c>
      <c r="AA145" s="7">
        <f t="shared" si="11"/>
        <v>3.4543326558799894E-2</v>
      </c>
    </row>
    <row r="146" spans="1:27">
      <c r="A146" s="5">
        <f>RentPrice!A145</f>
        <v>42551</v>
      </c>
      <c r="B146" s="6">
        <f>(RentPrice!B145 - RentPrice!B144)*B$4</f>
        <v>-3.1635722826403275E-4</v>
      </c>
      <c r="C146" s="6">
        <f>(RentPrice!C145 - RentPrice!C144)*C$4</f>
        <v>-7.9502486234868581E-4</v>
      </c>
      <c r="D146" s="6">
        <f>(RentPrice!D145 - RentPrice!D144)*D$4</f>
        <v>-8.0636980933413717E-4</v>
      </c>
      <c r="E146" s="6">
        <f>(RentPrice!E145 - RentPrice!E144)*E$4</f>
        <v>-1.4453546441637113E-4</v>
      </c>
      <c r="F146" s="6">
        <f>(RentPrice!F145 - RentPrice!F144)*F$4</f>
        <v>5.8832896836832251E-5</v>
      </c>
      <c r="G146" s="6">
        <f>(RentPrice!G145 - RentPrice!G144)*G$4</f>
        <v>-4.7180546464364111E-4</v>
      </c>
      <c r="H146" s="6">
        <f>(RentPrice!H145 - RentPrice!H144)*H$4</f>
        <v>-2.026585686508471E-4</v>
      </c>
      <c r="I146" s="6">
        <f>(RentPrice!I145 - RentPrice!I144)*I$4</f>
        <v>-7.2029502501087355E-5</v>
      </c>
      <c r="J146" s="6">
        <f>(RentPrice!J145 - RentPrice!J144)*J$4</f>
        <v>-2.0012585323685825E-4</v>
      </c>
      <c r="K146" s="6">
        <f>(RentPrice!K145 - RentPrice!K144)*K$4</f>
        <v>-1.0174415149597361E-3</v>
      </c>
      <c r="M146" s="6">
        <f>LN('OECD HP'!B146/'OECD HP'!B145)</f>
        <v>2.161339225030964E-2</v>
      </c>
      <c r="N146" s="6">
        <f>LN('OECD HP'!C146/'OECD HP'!C145)</f>
        <v>3.6927172259026454E-2</v>
      </c>
      <c r="O146" s="6">
        <f>LN('OECD HP'!D146/'OECD HP'!D145)</f>
        <v>1.6948873228015585E-2</v>
      </c>
      <c r="P146" s="6">
        <f>LN('OECD HP'!E146/'OECD HP'!E145)</f>
        <v>8.7618436814143399E-3</v>
      </c>
      <c r="Q146" s="6">
        <f>LN('OECD HP'!F146/'OECD HP'!F145)</f>
        <v>7.7071669756452067E-3</v>
      </c>
      <c r="R146" s="6">
        <f>LN('OECD HP'!G146/'OECD HP'!G145)</f>
        <v>8.4160241043225847E-3</v>
      </c>
      <c r="S146" s="6">
        <f>LN('OECD HP'!H146/'OECD HP'!H145)</f>
        <v>1.8380422649008327E-2</v>
      </c>
      <c r="T146" s="6">
        <f>LN('OECD HP'!I146/'OECD HP'!I145)</f>
        <v>1.9342130797342916E-2</v>
      </c>
      <c r="U146" s="6">
        <f>LN('OECD HP'!J146/'OECD HP'!J145)</f>
        <v>1.6674972664380634E-2</v>
      </c>
      <c r="V146" s="6">
        <f>LN('OECD HP'!K146/'OECD HP'!K145)</f>
        <v>-3.5716366000050578E-3</v>
      </c>
      <c r="X146" s="8">
        <f>'OECD HP'!G145/'OECD HP'!G$3*X$4</f>
        <v>1007.8725674766009</v>
      </c>
      <c r="Y146" s="8">
        <f>'OECD Rent'!G145/'OECD Rent'!G$3*Y$4</f>
        <v>614.87736344483437</v>
      </c>
      <c r="Z146" s="8">
        <f t="shared" si="10"/>
        <v>0.61007451069364438</v>
      </c>
      <c r="AA146" s="7">
        <f t="shared" si="11"/>
        <v>3.4072614291559805E-2</v>
      </c>
    </row>
    <row r="147" spans="1:27">
      <c r="A147" s="5">
        <f>RentPrice!A146</f>
        <v>42643</v>
      </c>
      <c r="B147" s="6">
        <f>(RentPrice!B146 - RentPrice!B145)*B$4</f>
        <v>-5.619664430269013E-4</v>
      </c>
      <c r="C147" s="6">
        <f>(RentPrice!C146 - RentPrice!C145)*C$4</f>
        <v>-8.9713976277560703E-4</v>
      </c>
      <c r="D147" s="6">
        <f>(RentPrice!D146 - RentPrice!D145)*D$4</f>
        <v>-6.724473282791124E-4</v>
      </c>
      <c r="E147" s="6">
        <f>(RentPrice!E146 - RentPrice!E145)*E$4</f>
        <v>-3.5288692336041011E-4</v>
      </c>
      <c r="F147" s="6">
        <f>(RentPrice!F146 - RentPrice!F145)*F$4</f>
        <v>-2.6973712515189247E-4</v>
      </c>
      <c r="G147" s="6">
        <f>(RentPrice!G146 - RentPrice!G145)*G$4</f>
        <v>-2.1198658674980247E-4</v>
      </c>
      <c r="H147" s="6">
        <f>(RentPrice!H146 - RentPrice!H145)*H$4</f>
        <v>-3.8688953059491757E-4</v>
      </c>
      <c r="I147" s="6">
        <f>(RentPrice!I146 - RentPrice!I145)*I$4</f>
        <v>-4.2490566561021966E-4</v>
      </c>
      <c r="J147" s="6">
        <f>(RentPrice!J146 - RentPrice!J145)*J$4</f>
        <v>-3.6291415413276898E-4</v>
      </c>
      <c r="K147" s="6">
        <f>(RentPrice!K146 - RentPrice!K145)*K$4</f>
        <v>1.5361406395066575E-4</v>
      </c>
      <c r="M147" s="6">
        <f>LN('OECD HP'!B147/'OECD HP'!B146)</f>
        <v>3.4906030754012073E-2</v>
      </c>
      <c r="N147" s="6">
        <f>LN('OECD HP'!C147/'OECD HP'!C146)</f>
        <v>2.5258323975731811E-2</v>
      </c>
      <c r="O147" s="6">
        <f>LN('OECD HP'!D147/'OECD HP'!D146)</f>
        <v>1.9337688614977575E-2</v>
      </c>
      <c r="P147" s="6">
        <f>LN('OECD HP'!E147/'OECD HP'!E146)</f>
        <v>1.37732137344632E-2</v>
      </c>
      <c r="Q147" s="6">
        <f>LN('OECD HP'!F147/'OECD HP'!F146)</f>
        <v>3.8314222773818286E-3</v>
      </c>
      <c r="R147" s="6">
        <f>LN('OECD HP'!G147/'OECD HP'!G146)</f>
        <v>1.0162887307035077E-2</v>
      </c>
      <c r="S147" s="6">
        <f>LN('OECD HP'!H147/'OECD HP'!H146)</f>
        <v>2.7191576155867675E-2</v>
      </c>
      <c r="T147" s="6">
        <f>LN('OECD HP'!I147/'OECD HP'!I146)</f>
        <v>2.1349801805396161E-2</v>
      </c>
      <c r="U147" s="6">
        <f>LN('OECD HP'!J147/'OECD HP'!J146)</f>
        <v>1.6654306198904928E-2</v>
      </c>
      <c r="V147" s="6">
        <f>LN('OECD HP'!K147/'OECD HP'!K146)</f>
        <v>6.8865181446914432E-3</v>
      </c>
      <c r="X147" s="8">
        <f>'OECD HP'!G146/'OECD HP'!G$3*X$4</f>
        <v>1016.390641177877</v>
      </c>
      <c r="Y147" s="8">
        <f>'OECD Rent'!G146/'OECD Rent'!G$3*Y$4</f>
        <v>616.22510195166865</v>
      </c>
      <c r="Z147" s="8">
        <f t="shared" si="10"/>
        <v>0.60628765849077115</v>
      </c>
      <c r="AA147" s="7">
        <f t="shared" si="11"/>
        <v>3.3861118888578713E-2</v>
      </c>
    </row>
    <row r="148" spans="1:27">
      <c r="A148" s="5">
        <f>RentPrice!A147</f>
        <v>42735</v>
      </c>
      <c r="B148" s="6">
        <f>(RentPrice!B147 - RentPrice!B146)*B$4</f>
        <v>-9.4131709894301188E-4</v>
      </c>
      <c r="C148" s="6">
        <f>(RentPrice!C147 - RentPrice!C146)*C$4</f>
        <v>-5.8302174122678327E-4</v>
      </c>
      <c r="D148" s="6">
        <f>(RentPrice!D147 - RentPrice!D146)*D$4</f>
        <v>-7.5119541146978865E-4</v>
      </c>
      <c r="E148" s="6">
        <f>(RentPrice!E147 - RentPrice!E146)*E$4</f>
        <v>-5.3582071071217835E-4</v>
      </c>
      <c r="F148" s="6">
        <f>(RentPrice!F147 - RentPrice!F146)*F$4</f>
        <v>-1.2852210172134776E-4</v>
      </c>
      <c r="G148" s="6">
        <f>(RentPrice!G147 - RentPrice!G146)*G$4</f>
        <v>-2.082490965734065E-4</v>
      </c>
      <c r="H148" s="6">
        <f>(RentPrice!H147 - RentPrice!H146)*H$4</f>
        <v>-4.4642124984467757E-4</v>
      </c>
      <c r="I148" s="6">
        <f>(RentPrice!I147 - RentPrice!I146)*I$4</f>
        <v>-4.9099126172180436E-4</v>
      </c>
      <c r="J148" s="6">
        <f>(RentPrice!J147 - RentPrice!J146)*J$4</f>
        <v>-3.2431683969704812E-4</v>
      </c>
      <c r="K148" s="6">
        <f>(RentPrice!K147 - RentPrice!K146)*K$4</f>
        <v>-4.6700316204095825E-4</v>
      </c>
      <c r="M148" s="6">
        <f>LN('OECD HP'!B148/'OECD HP'!B147)</f>
        <v>2.8365908714301964E-2</v>
      </c>
      <c r="N148" s="6">
        <f>LN('OECD HP'!C148/'OECD HP'!C147)</f>
        <v>3.0660045143739673E-2</v>
      </c>
      <c r="O148" s="6">
        <f>LN('OECD HP'!D148/'OECD HP'!D147)</f>
        <v>-7.9698493082385486E-3</v>
      </c>
      <c r="P148" s="6">
        <f>LN('OECD HP'!E148/'OECD HP'!E147)</f>
        <v>2.5096844898747438E-2</v>
      </c>
      <c r="Q148" s="6">
        <f>LN('OECD HP'!F148/'OECD HP'!F147)</f>
        <v>1.2351700867243005E-2</v>
      </c>
      <c r="R148" s="6">
        <f>LN('OECD HP'!G148/'OECD HP'!G147)</f>
        <v>1.2516050585240119E-2</v>
      </c>
      <c r="S148" s="6">
        <f>LN('OECD HP'!H148/'OECD HP'!H147)</f>
        <v>3.1534441099976336E-2</v>
      </c>
      <c r="T148" s="6">
        <f>LN('OECD HP'!I148/'OECD HP'!I147)</f>
        <v>1.9995760269297724E-2</v>
      </c>
      <c r="U148" s="6">
        <f>LN('OECD HP'!J148/'OECD HP'!J147)</f>
        <v>1.6049830355875108E-2</v>
      </c>
      <c r="V148" s="6">
        <f>LN('OECD HP'!K148/'OECD HP'!K147)</f>
        <v>1.8592936790282965E-2</v>
      </c>
      <c r="X148" s="8">
        <f>'OECD HP'!G147/'OECD HP'!G$3*X$4</f>
        <v>1026.7727715756291</v>
      </c>
      <c r="Y148" s="8">
        <f>'OECD Rent'!G147/'OECD Rent'!G$3*Y$4</f>
        <v>618.69997541907344</v>
      </c>
      <c r="Z148" s="8">
        <f t="shared" si="10"/>
        <v>0.60256757146924578</v>
      </c>
      <c r="AA148" s="7">
        <f t="shared" si="11"/>
        <v>3.3653352315818029E-2</v>
      </c>
    </row>
    <row r="149" spans="1:27">
      <c r="A149" s="5">
        <f>RentPrice!A148</f>
        <v>42825</v>
      </c>
      <c r="B149" s="6">
        <f>(RentPrice!B148 - RentPrice!B147)*B$4</f>
        <v>-7.3794682186233856E-4</v>
      </c>
      <c r="C149" s="6">
        <f>(RentPrice!C148 - RentPrice!C147)*C$4</f>
        <v>-6.920539697202083E-4</v>
      </c>
      <c r="D149" s="6">
        <f>(RentPrice!D148 - RentPrice!D147)*D$4</f>
        <v>6.2224598550912841E-4</v>
      </c>
      <c r="E149" s="6">
        <f>(RentPrice!E148 - RentPrice!E147)*E$4</f>
        <v>-9.4973418416964778E-4</v>
      </c>
      <c r="F149" s="6">
        <f>(RentPrice!F148 - RentPrice!F147)*F$4</f>
        <v>-4.8127419904847563E-4</v>
      </c>
      <c r="G149" s="6">
        <f>(RentPrice!G148 - RentPrice!G147)*G$4</f>
        <v>-1.7321680264234589E-4</v>
      </c>
      <c r="H149" s="6">
        <f>(RentPrice!H148 - RentPrice!H147)*H$4</f>
        <v>-9.726609339939168E-4</v>
      </c>
      <c r="I149" s="6">
        <f>(RentPrice!I148 - RentPrice!I147)*I$4</f>
        <v>-4.7149782850694808E-4</v>
      </c>
      <c r="J149" s="6">
        <f>(RentPrice!J148 - RentPrice!J147)*J$4</f>
        <v>-3.8547261013648906E-4</v>
      </c>
      <c r="K149" s="6">
        <f>(RentPrice!K148 - RentPrice!K147)*K$4</f>
        <v>-1.1185033020961379E-3</v>
      </c>
      <c r="M149" s="6">
        <f>LN('OECD HP'!B149/'OECD HP'!B148)</f>
        <v>1.1459103644927438E-2</v>
      </c>
      <c r="N149" s="6">
        <f>LN('OECD HP'!C149/'OECD HP'!C148)</f>
        <v>3.647699038010746E-2</v>
      </c>
      <c r="O149" s="6">
        <f>LN('OECD HP'!D149/'OECD HP'!D148)</f>
        <v>9.0255365651000403E-3</v>
      </c>
      <c r="P149" s="6">
        <f>LN('OECD HP'!E149/'OECD HP'!E148)</f>
        <v>6.3361434652413921E-3</v>
      </c>
      <c r="Q149" s="6">
        <f>LN('OECD HP'!F149/'OECD HP'!F148)</f>
        <v>8.4626748134899767E-3</v>
      </c>
      <c r="R149" s="6">
        <f>LN('OECD HP'!G149/'OECD HP'!G148)</f>
        <v>1.2715855231771727E-2</v>
      </c>
      <c r="S149" s="6">
        <f>LN('OECD HP'!H149/'OECD HP'!H148)</f>
        <v>2.2915547024145437E-2</v>
      </c>
      <c r="T149" s="6">
        <f>LN('OECD HP'!I149/'OECD HP'!I148)</f>
        <v>2.1849715183640546E-2</v>
      </c>
      <c r="U149" s="6">
        <f>LN('OECD HP'!J149/'OECD HP'!J148)</f>
        <v>1.7019938114731695E-2</v>
      </c>
      <c r="V149" s="6">
        <f>LN('OECD HP'!K149/'OECD HP'!K148)</f>
        <v>-1.5922573209269607E-3</v>
      </c>
      <c r="X149" s="8">
        <f>'OECD HP'!G148/'OECD HP'!G$3*X$4</f>
        <v>1039.7046708606561</v>
      </c>
      <c r="Y149" s="8">
        <f>'OECD Rent'!G148/'OECD Rent'!G$3*Y$4</f>
        <v>623.27517837659207</v>
      </c>
      <c r="Z149" s="8">
        <f t="shared" si="10"/>
        <v>0.59947328875675032</v>
      </c>
      <c r="AA149" s="7">
        <f t="shared" si="11"/>
        <v>3.3480536865370794E-2</v>
      </c>
    </row>
    <row r="150" spans="1:27">
      <c r="A150" s="5">
        <f>RentPrice!A149</f>
        <v>42916</v>
      </c>
      <c r="B150" s="6">
        <f>(RentPrice!B149 - RentPrice!B148)*B$4</f>
        <v>-2.6583927442547597E-4</v>
      </c>
      <c r="C150" s="6">
        <f>(RentPrice!C149 - RentPrice!C148)*C$4</f>
        <v>-8.0977999499600014E-4</v>
      </c>
      <c r="D150" s="6">
        <f>(RentPrice!D149 - RentPrice!D148)*D$4</f>
        <v>-2.3752186966323561E-4</v>
      </c>
      <c r="E150" s="6">
        <f>(RentPrice!E149 - RentPrice!E148)*E$4</f>
        <v>-1.8479770138748832E-4</v>
      </c>
      <c r="F150" s="6">
        <f>(RentPrice!F149 - RentPrice!F148)*F$4</f>
        <v>-2.9437590703936911E-4</v>
      </c>
      <c r="G150" s="6">
        <f>(RentPrice!G149 - RentPrice!G148)*G$4</f>
        <v>-5.1204940457726133E-4</v>
      </c>
      <c r="H150" s="6">
        <f>(RentPrice!H149 - RentPrice!H148)*H$4</f>
        <v>-5.1560150216197322E-4</v>
      </c>
      <c r="I150" s="6">
        <f>(RentPrice!I149 - RentPrice!I148)*I$4</f>
        <v>-5.5154115768199876E-4</v>
      </c>
      <c r="J150" s="6">
        <f>(RentPrice!J149 - RentPrice!J148)*J$4</f>
        <v>-5.0562138074146813E-4</v>
      </c>
      <c r="K150" s="6">
        <f>(RentPrice!K149 - RentPrice!K148)*K$4</f>
        <v>1.4507447441221696E-5</v>
      </c>
      <c r="X150" s="8"/>
      <c r="Y150" s="8"/>
      <c r="Z150" s="6"/>
    </row>
    <row r="151" spans="1:27">
      <c r="A151" s="5"/>
    </row>
    <row r="152" spans="1:27">
      <c r="A152" s="5"/>
    </row>
    <row r="153" spans="1:27">
      <c r="A153" s="5"/>
    </row>
    <row r="154" spans="1:27">
      <c r="A154" s="5"/>
    </row>
    <row r="155" spans="1:27">
      <c r="A155" s="5"/>
    </row>
    <row r="156" spans="1:27">
      <c r="A156" s="5"/>
    </row>
    <row r="157" spans="1:27">
      <c r="A157" s="5"/>
    </row>
    <row r="158" spans="1:27">
      <c r="A158" s="5"/>
    </row>
    <row r="159" spans="1:27">
      <c r="A159" s="5"/>
    </row>
    <row r="160" spans="1:27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3" sqref="M3"/>
    </sheetView>
  </sheetViews>
  <sheetFormatPr defaultColWidth="8.77734375" defaultRowHeight="14.4"/>
  <cols>
    <col min="1" max="1" width="9.6640625" bestFit="1" customWidth="1"/>
    <col min="2" max="9" width="5.44140625" bestFit="1" customWidth="1"/>
  </cols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10</v>
      </c>
      <c r="K1" t="s">
        <v>8</v>
      </c>
      <c r="M1" t="str">
        <f t="shared" ref="M1:S1" si="0">B1</f>
        <v>AUS</v>
      </c>
      <c r="N1" t="str">
        <f t="shared" si="0"/>
        <v>CAN</v>
      </c>
      <c r="O1" t="str">
        <f t="shared" si="0"/>
        <v>DEU</v>
      </c>
      <c r="P1" t="str">
        <f t="shared" si="0"/>
        <v>ESP</v>
      </c>
      <c r="Q1" t="str">
        <f t="shared" si="0"/>
        <v>FRA</v>
      </c>
      <c r="R1" t="str">
        <f t="shared" si="0"/>
        <v>GBR</v>
      </c>
      <c r="S1" t="str">
        <f t="shared" si="0"/>
        <v>IRL</v>
      </c>
      <c r="T1" t="str">
        <f>I1</f>
        <v>SWE</v>
      </c>
      <c r="U1" t="str">
        <f>J1</f>
        <v>USA</v>
      </c>
      <c r="V1" t="str">
        <f>K1</f>
        <v>JPN</v>
      </c>
    </row>
    <row r="2" spans="1:22">
      <c r="L2" t="s">
        <v>77</v>
      </c>
      <c r="M2" s="28">
        <f>CORREL(M4:M149,'Rent-Index correl'!M4:M149)</f>
        <v>0.21811485087919275</v>
      </c>
      <c r="N2" s="28">
        <f>CORREL(N4:N149,'Rent-Index correl'!N4:N149)</f>
        <v>-5.4820977581092827E-2</v>
      </c>
      <c r="O2" s="28">
        <f>CORREL(O4:O149,'Rent-Index correl'!O4:O149)</f>
        <v>0.11358456000218023</v>
      </c>
      <c r="P2" s="28">
        <f>CORREL(P4:P149,'Rent-Index correl'!P4:P149)</f>
        <v>6.3720281250804214E-2</v>
      </c>
      <c r="Q2" s="28">
        <f>CORREL(Q4:Q149,'Rent-Index correl'!Q4:Q149)</f>
        <v>0.15971166650133656</v>
      </c>
      <c r="R2" s="28">
        <f>CORREL(R4:R149,'Rent-Index correl'!R4:R149)</f>
        <v>0.10124741275025113</v>
      </c>
      <c r="S2" s="28">
        <f>CORREL(S4:S149,'Rent-Index correl'!S4:S149)</f>
        <v>-2.6893019710342227E-2</v>
      </c>
      <c r="T2" s="28">
        <f>CORREL(T4:T149,'Rent-Index correl'!T4:T149)</f>
        <v>0.14324383709540062</v>
      </c>
      <c r="U2" s="28">
        <f>CORREL(U4:U149,'Rent-Index correl'!U4:U149)</f>
        <v>3.0413494688267043E-2</v>
      </c>
      <c r="V2" s="28">
        <f>CORREL(V4:V149,'Rent-Index correl'!V4:V149)</f>
        <v>0.27011001907203985</v>
      </c>
    </row>
    <row r="3" spans="1:22">
      <c r="A3" s="5">
        <v>29586</v>
      </c>
      <c r="B3" s="8">
        <v>12.30667</v>
      </c>
      <c r="C3" s="8">
        <v>12.91</v>
      </c>
      <c r="D3" s="8">
        <v>8.5666670000000007</v>
      </c>
      <c r="E3" s="8">
        <v>16.55</v>
      </c>
      <c r="F3" s="8">
        <v>14.27333</v>
      </c>
      <c r="G3" s="8">
        <v>13.44</v>
      </c>
      <c r="H3" s="8">
        <v>15.10333</v>
      </c>
      <c r="I3" s="8"/>
      <c r="J3" s="8">
        <v>12.42333</v>
      </c>
      <c r="K3" s="8"/>
      <c r="L3" s="8" t="s">
        <v>78</v>
      </c>
      <c r="M3" s="12">
        <f>STDEV(M4:M149)*SQRT(4)</f>
        <v>1.1085097607763749E-2</v>
      </c>
      <c r="N3" s="12">
        <f t="shared" ref="N3:V3" si="1">STDEV(N4:N149)*SQRT(4)</f>
        <v>1.0542527282009691E-2</v>
      </c>
      <c r="O3" s="12">
        <f t="shared" si="1"/>
        <v>6.8043631113012225E-3</v>
      </c>
      <c r="P3" s="12">
        <f t="shared" si="1"/>
        <v>1.2463460075608926E-2</v>
      </c>
      <c r="Q3" s="12">
        <f t="shared" si="1"/>
        <v>8.5616816048519895E-3</v>
      </c>
      <c r="R3" s="12">
        <f t="shared" si="1"/>
        <v>9.6758053457166628E-3</v>
      </c>
      <c r="S3" s="12">
        <f t="shared" si="1"/>
        <v>1.4089456578279725E-2</v>
      </c>
      <c r="T3" s="12">
        <f t="shared" si="1"/>
        <v>9.9944006461822055E-3</v>
      </c>
      <c r="U3" s="12">
        <f t="shared" si="1"/>
        <v>9.8340569079319422E-3</v>
      </c>
      <c r="V3" s="12">
        <f t="shared" si="1"/>
        <v>5.9864475746837301E-3</v>
      </c>
    </row>
    <row r="4" spans="1:22">
      <c r="A4" s="5">
        <v>29676</v>
      </c>
      <c r="B4" s="8">
        <v>13.1</v>
      </c>
      <c r="C4" s="8">
        <v>13.16333</v>
      </c>
      <c r="D4" s="8">
        <v>9.6666670000000003</v>
      </c>
      <c r="E4" s="8">
        <v>16.216670000000001</v>
      </c>
      <c r="F4" s="8">
        <v>14.87</v>
      </c>
      <c r="G4" s="8">
        <v>13.82333</v>
      </c>
      <c r="H4" s="8">
        <v>16.100000000000001</v>
      </c>
      <c r="I4" s="8"/>
      <c r="J4" s="8">
        <v>12.96</v>
      </c>
      <c r="K4" s="8"/>
      <c r="L4" s="8"/>
      <c r="M4" s="10">
        <f t="shared" ref="M4:M25" si="2">(B4-B3)/100</f>
        <v>7.9332999999999921E-3</v>
      </c>
      <c r="N4" s="10">
        <f t="shared" ref="N4:N25" si="3">(C4-C3)/100</f>
        <v>2.5333000000000005E-3</v>
      </c>
      <c r="O4" s="10">
        <f t="shared" ref="O4:O25" si="4">(D4-D3)/100</f>
        <v>1.0999999999999996E-2</v>
      </c>
      <c r="P4" s="10">
        <f t="shared" ref="P4:P25" si="5">(E4-E3)/100</f>
        <v>-3.3333000000000013E-3</v>
      </c>
      <c r="Q4" s="10">
        <f t="shared" ref="Q4:Q25" si="6">(F4-F3)/100</f>
        <v>5.9666999999999958E-3</v>
      </c>
      <c r="R4" s="10">
        <f t="shared" ref="R4:R25" si="7">(G4-G3)/100</f>
        <v>3.8333000000000082E-3</v>
      </c>
      <c r="S4" s="10">
        <f t="shared" ref="S4:S25" si="8">(H4-H3)/100</f>
        <v>9.9667000000000176E-3</v>
      </c>
      <c r="T4" s="10"/>
      <c r="U4" s="10">
        <f t="shared" ref="U4:U25" si="9">(J4-J3)/100</f>
        <v>5.366700000000009E-3</v>
      </c>
      <c r="V4" s="10"/>
    </row>
    <row r="5" spans="1:22">
      <c r="A5" s="5">
        <v>29767</v>
      </c>
      <c r="B5" s="8">
        <v>13.1</v>
      </c>
      <c r="C5" s="8">
        <v>14.783329999999999</v>
      </c>
      <c r="D5" s="8">
        <v>10.33333</v>
      </c>
      <c r="E5" s="8">
        <v>15.786670000000001</v>
      </c>
      <c r="F5" s="8">
        <v>16.51333</v>
      </c>
      <c r="G5" s="8">
        <v>14.25</v>
      </c>
      <c r="H5" s="8">
        <v>16.966670000000001</v>
      </c>
      <c r="I5" s="8"/>
      <c r="J5" s="8">
        <v>13.75</v>
      </c>
      <c r="K5" s="8"/>
      <c r="L5" s="8"/>
      <c r="M5" s="10">
        <f t="shared" si="2"/>
        <v>0</v>
      </c>
      <c r="N5" s="10">
        <f t="shared" si="3"/>
        <v>1.6199999999999992E-2</v>
      </c>
      <c r="O5" s="10">
        <f t="shared" si="4"/>
        <v>6.666629999999998E-3</v>
      </c>
      <c r="P5" s="10">
        <f t="shared" si="5"/>
        <v>-4.2999999999999974E-3</v>
      </c>
      <c r="Q5" s="10">
        <f t="shared" si="6"/>
        <v>1.6433300000000005E-2</v>
      </c>
      <c r="R5" s="10">
        <f t="shared" si="7"/>
        <v>4.2666999999999965E-3</v>
      </c>
      <c r="S5" s="10">
        <f t="shared" si="8"/>
        <v>8.6666999999999925E-3</v>
      </c>
      <c r="T5" s="10"/>
      <c r="U5" s="10">
        <f t="shared" si="9"/>
        <v>7.8999999999999921E-3</v>
      </c>
      <c r="V5" s="10"/>
    </row>
    <row r="6" spans="1:22">
      <c r="A6" s="5">
        <v>29859</v>
      </c>
      <c r="B6" s="8">
        <v>14.633330000000001</v>
      </c>
      <c r="C6" s="8">
        <v>16.446670000000001</v>
      </c>
      <c r="D6" s="8">
        <v>10.6</v>
      </c>
      <c r="E6" s="8">
        <v>15.27</v>
      </c>
      <c r="F6" s="8">
        <v>17.073329999999999</v>
      </c>
      <c r="G6" s="8">
        <v>15.44</v>
      </c>
      <c r="H6" s="8">
        <v>17.75667</v>
      </c>
      <c r="I6" s="8"/>
      <c r="J6" s="8">
        <v>14.84667</v>
      </c>
      <c r="K6" s="8"/>
      <c r="L6" s="8"/>
      <c r="M6" s="10">
        <f t="shared" si="2"/>
        <v>1.5333300000000012E-2</v>
      </c>
      <c r="N6" s="10">
        <f t="shared" si="3"/>
        <v>1.6633400000000017E-2</v>
      </c>
      <c r="O6" s="10">
        <f t="shared" si="4"/>
        <v>2.6666999999999954E-3</v>
      </c>
      <c r="P6" s="10">
        <f t="shared" si="5"/>
        <v>-5.1667000000000128E-3</v>
      </c>
      <c r="Q6" s="10">
        <f t="shared" si="6"/>
        <v>5.5999999999999869E-3</v>
      </c>
      <c r="R6" s="10">
        <f t="shared" si="7"/>
        <v>1.1899999999999996E-2</v>
      </c>
      <c r="S6" s="10">
        <f t="shared" si="8"/>
        <v>7.8999999999999921E-3</v>
      </c>
      <c r="T6" s="10"/>
      <c r="U6" s="10">
        <f t="shared" si="9"/>
        <v>1.0966699999999996E-2</v>
      </c>
      <c r="V6" s="10"/>
    </row>
    <row r="7" spans="1:22">
      <c r="A7" s="5">
        <v>29951</v>
      </c>
      <c r="B7" s="8">
        <v>15</v>
      </c>
      <c r="C7" s="8">
        <v>15.563330000000001</v>
      </c>
      <c r="D7" s="8">
        <v>9.9333329999999993</v>
      </c>
      <c r="E7" s="8">
        <v>15.973330000000001</v>
      </c>
      <c r="F7" s="8">
        <v>16.71</v>
      </c>
      <c r="G7" s="8">
        <v>16.02</v>
      </c>
      <c r="H7" s="8">
        <v>18.246670000000002</v>
      </c>
      <c r="I7" s="8"/>
      <c r="J7" s="8">
        <v>14.08667</v>
      </c>
      <c r="K7" s="8"/>
      <c r="L7" s="8"/>
      <c r="M7" s="10">
        <f t="shared" si="2"/>
        <v>3.6666999999999915E-3</v>
      </c>
      <c r="N7" s="10">
        <f t="shared" si="3"/>
        <v>-8.8334000000000051E-3</v>
      </c>
      <c r="O7" s="10">
        <f t="shared" si="4"/>
        <v>-6.666670000000003E-3</v>
      </c>
      <c r="P7" s="10">
        <f t="shared" si="5"/>
        <v>7.0333000000000114E-3</v>
      </c>
      <c r="Q7" s="10">
        <f t="shared" si="6"/>
        <v>-3.6332999999999769E-3</v>
      </c>
      <c r="R7" s="10">
        <f t="shared" si="7"/>
        <v>5.8000000000000005E-3</v>
      </c>
      <c r="S7" s="10">
        <f t="shared" si="8"/>
        <v>4.9000000000000198E-3</v>
      </c>
      <c r="T7" s="10"/>
      <c r="U7" s="10">
        <f t="shared" si="9"/>
        <v>-7.5999999999999983E-3</v>
      </c>
      <c r="V7" s="10"/>
    </row>
    <row r="8" spans="1:22">
      <c r="A8" s="5">
        <v>30041</v>
      </c>
      <c r="B8" s="8">
        <v>15.08333</v>
      </c>
      <c r="C8" s="8">
        <v>15.47667</v>
      </c>
      <c r="D8" s="8">
        <v>9.6333330000000004</v>
      </c>
      <c r="E8" s="8">
        <v>15.8</v>
      </c>
      <c r="F8" s="8">
        <v>16.35333</v>
      </c>
      <c r="G8" s="8">
        <v>15.01333</v>
      </c>
      <c r="H8" s="8">
        <v>19.033329999999999</v>
      </c>
      <c r="I8" s="8"/>
      <c r="J8" s="8">
        <v>14.293329999999999</v>
      </c>
      <c r="K8" s="8"/>
      <c r="L8" s="8"/>
      <c r="M8" s="10">
        <f t="shared" si="2"/>
        <v>8.3330000000000123E-4</v>
      </c>
      <c r="N8" s="10">
        <f t="shared" si="3"/>
        <v>-8.6660000000000177E-4</v>
      </c>
      <c r="O8" s="10">
        <f t="shared" si="4"/>
        <v>-2.9999999999999892E-3</v>
      </c>
      <c r="P8" s="10">
        <f t="shared" si="5"/>
        <v>-1.7332999999999999E-3</v>
      </c>
      <c r="Q8" s="10">
        <f t="shared" si="6"/>
        <v>-3.5667000000000116E-3</v>
      </c>
      <c r="R8" s="10">
        <f t="shared" si="7"/>
        <v>-1.0066699999999998E-2</v>
      </c>
      <c r="S8" s="10">
        <f t="shared" si="8"/>
        <v>7.8665999999999771E-3</v>
      </c>
      <c r="T8" s="10"/>
      <c r="U8" s="10">
        <f t="shared" si="9"/>
        <v>2.066599999999994E-3</v>
      </c>
      <c r="V8" s="10"/>
    </row>
    <row r="9" spans="1:22">
      <c r="A9" s="5">
        <v>30132</v>
      </c>
      <c r="B9" s="8">
        <v>16</v>
      </c>
      <c r="C9" s="8">
        <v>15.196669999999999</v>
      </c>
      <c r="D9" s="8">
        <v>8.9</v>
      </c>
      <c r="E9" s="8">
        <v>16</v>
      </c>
      <c r="F9" s="8">
        <v>16.133330000000001</v>
      </c>
      <c r="G9" s="8">
        <v>13.946669999999999</v>
      </c>
      <c r="H9" s="8">
        <v>18.38</v>
      </c>
      <c r="I9" s="8"/>
      <c r="J9" s="8">
        <v>13.93</v>
      </c>
      <c r="K9" s="8"/>
      <c r="L9" s="8"/>
      <c r="M9" s="10">
        <f t="shared" si="2"/>
        <v>9.1666999999999981E-3</v>
      </c>
      <c r="N9" s="10">
        <f t="shared" si="3"/>
        <v>-2.8000000000000112E-3</v>
      </c>
      <c r="O9" s="10">
        <f t="shared" si="4"/>
        <v>-7.3333299999999999E-3</v>
      </c>
      <c r="P9" s="10">
        <f t="shared" si="5"/>
        <v>1.9999999999999931E-3</v>
      </c>
      <c r="Q9" s="10">
        <f t="shared" si="6"/>
        <v>-2.1999999999999884E-3</v>
      </c>
      <c r="R9" s="10">
        <f t="shared" si="7"/>
        <v>-1.0666600000000005E-2</v>
      </c>
      <c r="S9" s="10">
        <f t="shared" si="8"/>
        <v>-6.533300000000004E-3</v>
      </c>
      <c r="T9" s="10"/>
      <c r="U9" s="10">
        <f t="shared" si="9"/>
        <v>-3.6332999999999947E-3</v>
      </c>
      <c r="V9" s="10"/>
    </row>
    <row r="10" spans="1:22">
      <c r="A10" s="5">
        <v>30224</v>
      </c>
      <c r="B10" s="8">
        <v>16.033329999999999</v>
      </c>
      <c r="C10" s="8">
        <v>15.016999999999999</v>
      </c>
      <c r="D10" s="8">
        <v>8.966666</v>
      </c>
      <c r="E10" s="8">
        <v>16.063330000000001</v>
      </c>
      <c r="F10" s="8">
        <v>15.83667</v>
      </c>
      <c r="G10" s="8">
        <v>12.356669999999999</v>
      </c>
      <c r="H10" s="8">
        <v>16.143329999999999</v>
      </c>
      <c r="I10" s="8"/>
      <c r="J10" s="8">
        <v>13.116669999999999</v>
      </c>
      <c r="K10" s="8"/>
      <c r="L10" s="8"/>
      <c r="M10" s="10">
        <f t="shared" si="2"/>
        <v>3.3329999999999417E-4</v>
      </c>
      <c r="N10" s="10">
        <f t="shared" si="3"/>
        <v>-1.7966999999999976E-3</v>
      </c>
      <c r="O10" s="10">
        <f t="shared" si="4"/>
        <v>6.6665999999999666E-4</v>
      </c>
      <c r="P10" s="10">
        <f t="shared" si="5"/>
        <v>6.3330000000000547E-4</v>
      </c>
      <c r="Q10" s="10">
        <f t="shared" si="6"/>
        <v>-2.9666000000000102E-3</v>
      </c>
      <c r="R10" s="10">
        <f t="shared" si="7"/>
        <v>-1.5899999999999997E-2</v>
      </c>
      <c r="S10" s="10">
        <f t="shared" si="8"/>
        <v>-2.2366700000000003E-2</v>
      </c>
      <c r="T10" s="10"/>
      <c r="U10" s="10">
        <f t="shared" si="9"/>
        <v>-8.1333000000000048E-3</v>
      </c>
      <c r="V10" s="10"/>
    </row>
    <row r="11" spans="1:22">
      <c r="A11" s="5">
        <v>30316</v>
      </c>
      <c r="B11" s="8">
        <v>14.383330000000001</v>
      </c>
      <c r="C11" s="8">
        <v>12.051</v>
      </c>
      <c r="D11" s="8">
        <v>8.1333330000000004</v>
      </c>
      <c r="E11" s="8">
        <v>16.086670000000002</v>
      </c>
      <c r="F11" s="8">
        <v>15.66667</v>
      </c>
      <c r="G11" s="8">
        <v>11.02333</v>
      </c>
      <c r="H11" s="8">
        <v>14.67333</v>
      </c>
      <c r="I11" s="8"/>
      <c r="J11" s="8">
        <v>10.66667</v>
      </c>
      <c r="K11" s="8"/>
      <c r="L11" s="8"/>
      <c r="M11" s="10">
        <f t="shared" si="2"/>
        <v>-1.6499999999999987E-2</v>
      </c>
      <c r="N11" s="10">
        <f t="shared" si="3"/>
        <v>-2.9659999999999992E-2</v>
      </c>
      <c r="O11" s="10">
        <f t="shared" si="4"/>
        <v>-8.3333299999999964E-3</v>
      </c>
      <c r="P11" s="10">
        <f t="shared" si="5"/>
        <v>2.3340000000001025E-4</v>
      </c>
      <c r="Q11" s="10">
        <f t="shared" si="6"/>
        <v>-1.6999999999999993E-3</v>
      </c>
      <c r="R11" s="10">
        <f t="shared" si="7"/>
        <v>-1.3333399999999997E-2</v>
      </c>
      <c r="S11" s="10">
        <f t="shared" si="8"/>
        <v>-1.4699999999999989E-2</v>
      </c>
      <c r="T11" s="10"/>
      <c r="U11" s="10">
        <f t="shared" si="9"/>
        <v>-2.4499999999999994E-2</v>
      </c>
      <c r="V11" s="10"/>
    </row>
    <row r="12" spans="1:22">
      <c r="A12" s="5">
        <v>30406</v>
      </c>
      <c r="B12" s="8">
        <v>13.66667</v>
      </c>
      <c r="C12" s="8">
        <v>11.327830000000001</v>
      </c>
      <c r="D12" s="8">
        <v>7.733333</v>
      </c>
      <c r="E12" s="8">
        <v>15.67667</v>
      </c>
      <c r="F12" s="8">
        <v>14.84667</v>
      </c>
      <c r="G12" s="8">
        <v>11.68</v>
      </c>
      <c r="H12" s="8">
        <v>14.4</v>
      </c>
      <c r="I12" s="8"/>
      <c r="J12" s="8">
        <v>10.563330000000001</v>
      </c>
      <c r="K12" s="8"/>
      <c r="L12" s="8"/>
      <c r="M12" s="10">
        <f t="shared" si="2"/>
        <v>-7.1666000000000099E-3</v>
      </c>
      <c r="N12" s="10">
        <f t="shared" si="3"/>
        <v>-7.2316999999999963E-3</v>
      </c>
      <c r="O12" s="10">
        <f t="shared" si="4"/>
        <v>-4.0000000000000036E-3</v>
      </c>
      <c r="P12" s="10">
        <f t="shared" si="5"/>
        <v>-4.1000000000000194E-3</v>
      </c>
      <c r="Q12" s="10">
        <f t="shared" si="6"/>
        <v>-8.2000000000000024E-3</v>
      </c>
      <c r="R12" s="10">
        <f t="shared" si="7"/>
        <v>6.5667000000000008E-3</v>
      </c>
      <c r="S12" s="10">
        <f t="shared" si="8"/>
        <v>-2.7332999999999962E-3</v>
      </c>
      <c r="T12" s="10"/>
      <c r="U12" s="10">
        <f t="shared" si="9"/>
        <v>-1.0333999999999931E-3</v>
      </c>
      <c r="V12" s="10"/>
    </row>
    <row r="13" spans="1:22">
      <c r="A13" s="5">
        <v>30497</v>
      </c>
      <c r="B13" s="8">
        <v>13.966670000000001</v>
      </c>
      <c r="C13" s="8">
        <v>10.94117</v>
      </c>
      <c r="D13" s="8">
        <v>7.9</v>
      </c>
      <c r="E13" s="8">
        <v>16.706669999999999</v>
      </c>
      <c r="F13" s="8">
        <v>14.54</v>
      </c>
      <c r="G13" s="8">
        <v>11.07</v>
      </c>
      <c r="H13" s="8">
        <v>13.58</v>
      </c>
      <c r="I13" s="8"/>
      <c r="J13" s="8">
        <v>10.543329999999999</v>
      </c>
      <c r="K13" s="8"/>
      <c r="L13" s="8"/>
      <c r="M13" s="10">
        <f t="shared" si="2"/>
        <v>3.000000000000007E-3</v>
      </c>
      <c r="N13" s="10">
        <f t="shared" si="3"/>
        <v>-3.8666000000000091E-3</v>
      </c>
      <c r="O13" s="10">
        <f t="shared" si="4"/>
        <v>1.6666700000000033E-3</v>
      </c>
      <c r="P13" s="10">
        <f t="shared" si="5"/>
        <v>1.0299999999999993E-2</v>
      </c>
      <c r="Q13" s="10">
        <f t="shared" si="6"/>
        <v>-3.0667000000000042E-3</v>
      </c>
      <c r="R13" s="10">
        <f t="shared" si="7"/>
        <v>-6.0999999999999943E-3</v>
      </c>
      <c r="S13" s="10">
        <f t="shared" si="8"/>
        <v>-8.2000000000000024E-3</v>
      </c>
      <c r="T13" s="10"/>
      <c r="U13" s="10">
        <f t="shared" si="9"/>
        <v>-2.0000000000001351E-4</v>
      </c>
      <c r="V13" s="10"/>
    </row>
    <row r="14" spans="1:22">
      <c r="A14" s="5">
        <v>30589</v>
      </c>
      <c r="B14" s="8">
        <v>14.55</v>
      </c>
      <c r="C14" s="8">
        <v>11.70917</v>
      </c>
      <c r="D14" s="8">
        <v>8.3666669999999996</v>
      </c>
      <c r="E14" s="8">
        <v>17.440000000000001</v>
      </c>
      <c r="F14" s="8">
        <v>14.01</v>
      </c>
      <c r="G14" s="8">
        <v>11.5</v>
      </c>
      <c r="H14" s="8">
        <v>13.71</v>
      </c>
      <c r="I14" s="8"/>
      <c r="J14" s="8">
        <v>11.626670000000001</v>
      </c>
      <c r="K14" s="8"/>
      <c r="L14" s="8"/>
      <c r="M14" s="10">
        <f t="shared" si="2"/>
        <v>5.8333000000000013E-3</v>
      </c>
      <c r="N14" s="10">
        <f t="shared" si="3"/>
        <v>7.6800000000000071E-3</v>
      </c>
      <c r="O14" s="10">
        <f t="shared" si="4"/>
        <v>4.6666699999999926E-3</v>
      </c>
      <c r="P14" s="10">
        <f t="shared" si="5"/>
        <v>7.3333000000000226E-3</v>
      </c>
      <c r="Q14" s="10">
        <f t="shared" si="6"/>
        <v>-5.299999999999994E-3</v>
      </c>
      <c r="R14" s="10">
        <f t="shared" si="7"/>
        <v>4.2999999999999974E-3</v>
      </c>
      <c r="S14" s="10">
        <f t="shared" si="8"/>
        <v>1.3000000000000077E-3</v>
      </c>
      <c r="T14" s="10"/>
      <c r="U14" s="10">
        <f t="shared" si="9"/>
        <v>1.0833400000000016E-2</v>
      </c>
      <c r="V14" s="10"/>
    </row>
    <row r="15" spans="1:22">
      <c r="A15" s="5">
        <v>30681</v>
      </c>
      <c r="B15" s="8">
        <v>13.366669999999999</v>
      </c>
      <c r="C15" s="8">
        <v>11.61617</v>
      </c>
      <c r="D15" s="8">
        <v>8.3333329999999997</v>
      </c>
      <c r="E15" s="8">
        <v>17.813330000000001</v>
      </c>
      <c r="F15" s="8">
        <v>14.07667</v>
      </c>
      <c r="G15" s="8">
        <v>10.82333</v>
      </c>
      <c r="H15" s="8">
        <v>13.92667</v>
      </c>
      <c r="I15" s="8"/>
      <c r="J15" s="8">
        <v>11.686669999999999</v>
      </c>
      <c r="K15" s="8"/>
      <c r="L15" s="8"/>
      <c r="M15" s="10">
        <f t="shared" si="2"/>
        <v>-1.1833300000000015E-2</v>
      </c>
      <c r="N15" s="10">
        <f t="shared" si="3"/>
        <v>-9.2999999999999973E-4</v>
      </c>
      <c r="O15" s="10">
        <f t="shared" si="4"/>
        <v>-3.3333999999999973E-4</v>
      </c>
      <c r="P15" s="10">
        <f t="shared" si="5"/>
        <v>3.7332999999999928E-3</v>
      </c>
      <c r="Q15" s="10">
        <f t="shared" si="6"/>
        <v>6.6670000000000227E-4</v>
      </c>
      <c r="R15" s="10">
        <f t="shared" si="7"/>
        <v>-6.766699999999997E-3</v>
      </c>
      <c r="S15" s="10">
        <f t="shared" si="8"/>
        <v>2.166699999999988E-3</v>
      </c>
      <c r="T15" s="10"/>
      <c r="U15" s="10">
        <f t="shared" si="9"/>
        <v>5.9999999999998726E-4</v>
      </c>
      <c r="V15" s="10"/>
    </row>
    <row r="16" spans="1:22">
      <c r="A16" s="5">
        <v>30772</v>
      </c>
      <c r="B16" s="8">
        <v>13.866669999999999</v>
      </c>
      <c r="C16" s="8">
        <v>12.144</v>
      </c>
      <c r="D16" s="8">
        <v>8.2333339999999993</v>
      </c>
      <c r="E16" s="8">
        <v>17.113330000000001</v>
      </c>
      <c r="F16" s="8">
        <v>13.87</v>
      </c>
      <c r="G16" s="8">
        <v>10.76667</v>
      </c>
      <c r="H16" s="8">
        <v>14.06</v>
      </c>
      <c r="I16" s="8"/>
      <c r="J16" s="8">
        <v>11.94333</v>
      </c>
      <c r="K16" s="8"/>
      <c r="L16" s="8"/>
      <c r="M16" s="10">
        <f t="shared" si="2"/>
        <v>5.0000000000000001E-3</v>
      </c>
      <c r="N16" s="10">
        <f t="shared" si="3"/>
        <v>5.2782999999999979E-3</v>
      </c>
      <c r="O16" s="10">
        <f t="shared" si="4"/>
        <v>-9.9999000000000398E-4</v>
      </c>
      <c r="P16" s="10">
        <f t="shared" si="5"/>
        <v>-6.9999999999999932E-3</v>
      </c>
      <c r="Q16" s="10">
        <f t="shared" si="6"/>
        <v>-2.0667000000000081E-3</v>
      </c>
      <c r="R16" s="10">
        <f t="shared" si="7"/>
        <v>-5.6660000000000824E-4</v>
      </c>
      <c r="S16" s="10">
        <f t="shared" si="8"/>
        <v>1.3333000000000084E-3</v>
      </c>
      <c r="T16" s="10"/>
      <c r="U16" s="10">
        <f t="shared" si="9"/>
        <v>2.5666000000000009E-3</v>
      </c>
      <c r="V16" s="10"/>
    </row>
    <row r="17" spans="1:22">
      <c r="A17" s="5">
        <v>30863</v>
      </c>
      <c r="B17" s="8">
        <v>13.93333</v>
      </c>
      <c r="C17" s="8">
        <v>13.51417</v>
      </c>
      <c r="D17" s="8">
        <v>8.1666670000000003</v>
      </c>
      <c r="E17" s="8">
        <v>17.41</v>
      </c>
      <c r="F17" s="8">
        <v>13.873329999999999</v>
      </c>
      <c r="G17" s="8">
        <v>11.27333</v>
      </c>
      <c r="H17" s="8">
        <v>14.40333</v>
      </c>
      <c r="I17" s="8"/>
      <c r="J17" s="8">
        <v>13.2</v>
      </c>
      <c r="K17" s="8"/>
      <c r="L17" s="8"/>
      <c r="M17" s="10">
        <f t="shared" si="2"/>
        <v>6.6660000000000612E-4</v>
      </c>
      <c r="N17" s="10">
        <f t="shared" si="3"/>
        <v>1.3701699999999999E-2</v>
      </c>
      <c r="O17" s="10">
        <f t="shared" si="4"/>
        <v>-6.6666999999998922E-4</v>
      </c>
      <c r="P17" s="10">
        <f t="shared" si="5"/>
        <v>2.9666999999999888E-3</v>
      </c>
      <c r="Q17" s="10">
        <f t="shared" si="6"/>
        <v>3.3300000000000552E-5</v>
      </c>
      <c r="R17" s="10">
        <f t="shared" si="7"/>
        <v>5.066600000000001E-3</v>
      </c>
      <c r="S17" s="10">
        <f t="shared" si="8"/>
        <v>3.4332999999999989E-3</v>
      </c>
      <c r="T17" s="10"/>
      <c r="U17" s="10">
        <f t="shared" si="9"/>
        <v>1.2566699999999997E-2</v>
      </c>
      <c r="V17" s="10"/>
    </row>
    <row r="18" spans="1:22">
      <c r="A18" s="5">
        <v>30955</v>
      </c>
      <c r="B18" s="8">
        <v>13.01667</v>
      </c>
      <c r="C18" s="8">
        <v>13.1365</v>
      </c>
      <c r="D18" s="8">
        <v>8.033334</v>
      </c>
      <c r="E18" s="8">
        <v>16.75</v>
      </c>
      <c r="F18" s="8">
        <v>13.51333</v>
      </c>
      <c r="G18" s="8">
        <v>11.57</v>
      </c>
      <c r="H18" s="8">
        <v>14.94</v>
      </c>
      <c r="I18" s="8"/>
      <c r="J18" s="8">
        <v>12.866669999999999</v>
      </c>
      <c r="K18" s="8"/>
      <c r="L18" s="8"/>
      <c r="M18" s="10">
        <f t="shared" si="2"/>
        <v>-9.1666000000000022E-3</v>
      </c>
      <c r="N18" s="10">
        <f t="shared" si="3"/>
        <v>-3.7767000000000018E-3</v>
      </c>
      <c r="O18" s="10">
        <f t="shared" si="4"/>
        <v>-1.3333300000000037E-3</v>
      </c>
      <c r="P18" s="10">
        <f t="shared" si="5"/>
        <v>-6.6000000000000017E-3</v>
      </c>
      <c r="Q18" s="10">
        <f t="shared" si="6"/>
        <v>-3.5999999999999943E-3</v>
      </c>
      <c r="R18" s="10">
        <f t="shared" si="7"/>
        <v>2.9667000000000066E-3</v>
      </c>
      <c r="S18" s="10">
        <f t="shared" si="8"/>
        <v>5.3666999999999907E-3</v>
      </c>
      <c r="T18" s="10"/>
      <c r="U18" s="10">
        <f t="shared" si="9"/>
        <v>-3.3333000000000013E-3</v>
      </c>
      <c r="V18" s="10"/>
    </row>
    <row r="19" spans="1:22">
      <c r="A19" s="5">
        <v>31047</v>
      </c>
      <c r="B19" s="8">
        <v>13.283329999999999</v>
      </c>
      <c r="C19" s="8">
        <v>12.045500000000001</v>
      </c>
      <c r="D19" s="8">
        <v>7.4</v>
      </c>
      <c r="E19" s="8">
        <v>14.81667</v>
      </c>
      <c r="F19" s="8">
        <v>12.36</v>
      </c>
      <c r="G19" s="8">
        <v>10.9</v>
      </c>
      <c r="H19" s="8">
        <v>15.046670000000001</v>
      </c>
      <c r="I19" s="8"/>
      <c r="J19" s="8">
        <v>11.74333</v>
      </c>
      <c r="K19" s="8"/>
      <c r="L19" s="8"/>
      <c r="M19" s="10">
        <f t="shared" si="2"/>
        <v>2.666599999999999E-3</v>
      </c>
      <c r="N19" s="10">
        <f t="shared" si="3"/>
        <v>-1.0909999999999993E-2</v>
      </c>
      <c r="O19" s="10">
        <f t="shared" si="4"/>
        <v>-6.3333399999999963E-3</v>
      </c>
      <c r="P19" s="10">
        <f t="shared" si="5"/>
        <v>-1.9333299999999998E-2</v>
      </c>
      <c r="Q19" s="10">
        <f t="shared" si="6"/>
        <v>-1.1533300000000003E-2</v>
      </c>
      <c r="R19" s="10">
        <f t="shared" si="7"/>
        <v>-6.6999999999999994E-3</v>
      </c>
      <c r="S19" s="10">
        <f t="shared" si="8"/>
        <v>1.0667000000000116E-3</v>
      </c>
      <c r="T19" s="10"/>
      <c r="U19" s="10">
        <f t="shared" si="9"/>
        <v>-1.1233399999999989E-2</v>
      </c>
      <c r="V19" s="10"/>
    </row>
    <row r="20" spans="1:22">
      <c r="A20" s="5">
        <v>31137</v>
      </c>
      <c r="B20" s="8">
        <v>13.533329999999999</v>
      </c>
      <c r="C20" s="8">
        <v>11.807</v>
      </c>
      <c r="D20" s="8">
        <v>7.5333329999999998</v>
      </c>
      <c r="E20" s="8">
        <v>13.293329999999999</v>
      </c>
      <c r="F20" s="8">
        <v>12.213329999999999</v>
      </c>
      <c r="G20" s="8">
        <v>11.393330000000001</v>
      </c>
      <c r="H20" s="8">
        <v>14.54</v>
      </c>
      <c r="I20" s="8"/>
      <c r="J20" s="8">
        <v>11.58333</v>
      </c>
      <c r="K20" s="8"/>
      <c r="L20" s="8"/>
      <c r="M20" s="10">
        <f t="shared" si="2"/>
        <v>2.5000000000000001E-3</v>
      </c>
      <c r="N20" s="10">
        <f t="shared" si="3"/>
        <v>-2.3850000000000017E-3</v>
      </c>
      <c r="O20" s="10">
        <f t="shared" si="4"/>
        <v>1.3333299999999948E-3</v>
      </c>
      <c r="P20" s="10">
        <f t="shared" si="5"/>
        <v>-1.523340000000001E-2</v>
      </c>
      <c r="Q20" s="10">
        <f t="shared" si="6"/>
        <v>-1.4667000000000031E-3</v>
      </c>
      <c r="R20" s="10">
        <f t="shared" si="7"/>
        <v>4.9333000000000024E-3</v>
      </c>
      <c r="S20" s="10">
        <f t="shared" si="8"/>
        <v>-5.0667000000000151E-3</v>
      </c>
      <c r="T20" s="10"/>
      <c r="U20" s="10">
        <f t="shared" si="9"/>
        <v>-1.6000000000000014E-3</v>
      </c>
      <c r="V20" s="10"/>
    </row>
    <row r="21" spans="1:22">
      <c r="A21" s="5">
        <v>31228</v>
      </c>
      <c r="B21" s="8">
        <v>13.75</v>
      </c>
      <c r="C21" s="8">
        <v>11.04467</v>
      </c>
      <c r="D21" s="8">
        <v>7.233333</v>
      </c>
      <c r="E21" s="8">
        <v>13.58667</v>
      </c>
      <c r="F21" s="8">
        <v>11.94</v>
      </c>
      <c r="G21" s="8">
        <v>11.11</v>
      </c>
      <c r="H21" s="8">
        <v>12.966670000000001</v>
      </c>
      <c r="I21" s="8"/>
      <c r="J21" s="8">
        <v>10.813330000000001</v>
      </c>
      <c r="K21" s="8"/>
      <c r="L21" s="8"/>
      <c r="M21" s="10">
        <f t="shared" si="2"/>
        <v>2.1667000000000058E-3</v>
      </c>
      <c r="N21" s="10">
        <f t="shared" si="3"/>
        <v>-7.6233000000000039E-3</v>
      </c>
      <c r="O21" s="10">
        <f t="shared" si="4"/>
        <v>-2.9999999999999983E-3</v>
      </c>
      <c r="P21" s="10">
        <f t="shared" si="5"/>
        <v>2.9334000000000061E-3</v>
      </c>
      <c r="Q21" s="10">
        <f t="shared" si="6"/>
        <v>-2.7332999999999962E-3</v>
      </c>
      <c r="R21" s="10">
        <f t="shared" si="7"/>
        <v>-2.8333000000000121E-3</v>
      </c>
      <c r="S21" s="10">
        <f t="shared" si="8"/>
        <v>-1.5733299999999985E-2</v>
      </c>
      <c r="T21" s="10"/>
      <c r="U21" s="10">
        <f t="shared" si="9"/>
        <v>-7.6999999999999959E-3</v>
      </c>
      <c r="V21" s="10"/>
    </row>
    <row r="22" spans="1:22">
      <c r="A22" s="5">
        <v>31320</v>
      </c>
      <c r="B22" s="8">
        <v>13.716670000000001</v>
      </c>
      <c r="C22" s="8">
        <v>10.660500000000001</v>
      </c>
      <c r="D22" s="8">
        <v>6.7</v>
      </c>
      <c r="E22" s="8">
        <v>14.25</v>
      </c>
      <c r="F22" s="8">
        <v>11.93333</v>
      </c>
      <c r="G22" s="8">
        <v>10.713329999999999</v>
      </c>
      <c r="H22" s="8">
        <v>11.643330000000001</v>
      </c>
      <c r="I22" s="8"/>
      <c r="J22" s="8">
        <v>10.33667</v>
      </c>
      <c r="K22" s="8"/>
      <c r="L22" s="8"/>
      <c r="M22" s="10">
        <f t="shared" si="2"/>
        <v>-3.3329999999999417E-4</v>
      </c>
      <c r="N22" s="10">
        <f t="shared" si="3"/>
        <v>-3.8416999999999922E-3</v>
      </c>
      <c r="O22" s="10">
        <f t="shared" si="4"/>
        <v>-5.3333299999999981E-3</v>
      </c>
      <c r="P22" s="10">
        <f t="shared" si="5"/>
        <v>6.6333000000000017E-3</v>
      </c>
      <c r="Q22" s="10">
        <f t="shared" si="6"/>
        <v>-6.6699999999997312E-5</v>
      </c>
      <c r="R22" s="10">
        <f t="shared" si="7"/>
        <v>-3.9667000000000027E-3</v>
      </c>
      <c r="S22" s="10">
        <f t="shared" si="8"/>
        <v>-1.3233399999999999E-2</v>
      </c>
      <c r="T22" s="10"/>
      <c r="U22" s="10">
        <f t="shared" si="9"/>
        <v>-4.7666000000000071E-3</v>
      </c>
      <c r="V22" s="10"/>
    </row>
    <row r="23" spans="1:22">
      <c r="A23" s="5">
        <v>31412</v>
      </c>
      <c r="B23" s="8">
        <v>14.81667</v>
      </c>
      <c r="C23" s="8">
        <v>10.13517</v>
      </c>
      <c r="D23" s="8">
        <v>6.7</v>
      </c>
      <c r="E23" s="8">
        <v>12.34</v>
      </c>
      <c r="F23" s="8">
        <v>11.38</v>
      </c>
      <c r="G23" s="8">
        <v>10.66333</v>
      </c>
      <c r="H23" s="8">
        <v>11.97</v>
      </c>
      <c r="I23" s="8"/>
      <c r="J23" s="8">
        <v>9.76</v>
      </c>
      <c r="K23" s="8"/>
      <c r="L23" s="8"/>
      <c r="M23" s="10">
        <f t="shared" si="2"/>
        <v>1.0999999999999996E-2</v>
      </c>
      <c r="N23" s="10">
        <f t="shared" si="3"/>
        <v>-5.2533000000000033E-3</v>
      </c>
      <c r="O23" s="10">
        <f t="shared" si="4"/>
        <v>0</v>
      </c>
      <c r="P23" s="10">
        <f t="shared" si="5"/>
        <v>-1.9100000000000002E-2</v>
      </c>
      <c r="Q23" s="10">
        <f t="shared" si="6"/>
        <v>-5.5332999999999901E-3</v>
      </c>
      <c r="R23" s="10">
        <f t="shared" si="7"/>
        <v>-4.9999999999998939E-4</v>
      </c>
      <c r="S23" s="10">
        <f t="shared" si="8"/>
        <v>3.2667E-3</v>
      </c>
      <c r="T23" s="10"/>
      <c r="U23" s="10">
        <f t="shared" si="9"/>
        <v>-5.7667000000000005E-3</v>
      </c>
      <c r="V23" s="10"/>
    </row>
    <row r="24" spans="1:22">
      <c r="A24" s="5">
        <v>31502</v>
      </c>
      <c r="B24" s="8">
        <v>13.466670000000001</v>
      </c>
      <c r="C24" s="8">
        <v>9.8040000000000003</v>
      </c>
      <c r="D24" s="8">
        <v>6.3333329999999997</v>
      </c>
      <c r="E24" s="8">
        <v>12.313330000000001</v>
      </c>
      <c r="F24" s="8">
        <v>10.06</v>
      </c>
      <c r="G24" s="8">
        <v>10.51667</v>
      </c>
      <c r="H24" s="8">
        <v>11.37</v>
      </c>
      <c r="I24" s="8"/>
      <c r="J24" s="8">
        <v>8.5566659999999999</v>
      </c>
      <c r="K24" s="8"/>
      <c r="L24" s="8"/>
      <c r="M24" s="10">
        <f t="shared" si="2"/>
        <v>-1.3499999999999996E-2</v>
      </c>
      <c r="N24" s="10">
        <f t="shared" si="3"/>
        <v>-3.3117000000000021E-3</v>
      </c>
      <c r="O24" s="10">
        <f t="shared" si="4"/>
        <v>-3.6666700000000051E-3</v>
      </c>
      <c r="P24" s="10">
        <f t="shared" si="5"/>
        <v>-2.6669999999999304E-4</v>
      </c>
      <c r="Q24" s="10">
        <f t="shared" si="6"/>
        <v>-1.3200000000000003E-2</v>
      </c>
      <c r="R24" s="10">
        <f t="shared" si="7"/>
        <v>-1.4666000000000067E-3</v>
      </c>
      <c r="S24" s="10">
        <f t="shared" si="8"/>
        <v>-6.000000000000014E-3</v>
      </c>
      <c r="T24" s="10"/>
      <c r="U24" s="10">
        <f t="shared" si="9"/>
        <v>-1.2033339999999998E-2</v>
      </c>
      <c r="V24" s="10"/>
    </row>
    <row r="25" spans="1:22">
      <c r="A25" s="5">
        <v>31593</v>
      </c>
      <c r="B25" s="8">
        <v>12.616669999999999</v>
      </c>
      <c r="C25" s="8">
        <v>8.9668329999999994</v>
      </c>
      <c r="D25" s="8">
        <v>6</v>
      </c>
      <c r="E25" s="8">
        <v>11.46</v>
      </c>
      <c r="F25" s="8">
        <v>8.5966660000000008</v>
      </c>
      <c r="G25" s="8">
        <v>9.18</v>
      </c>
      <c r="H25" s="8">
        <v>9.4033339999999992</v>
      </c>
      <c r="I25" s="8"/>
      <c r="J25" s="8">
        <v>7.6033330000000001</v>
      </c>
      <c r="K25" s="8"/>
      <c r="L25" s="8"/>
      <c r="M25" s="10">
        <f t="shared" si="2"/>
        <v>-8.5000000000000145E-3</v>
      </c>
      <c r="N25" s="10">
        <f t="shared" si="3"/>
        <v>-8.3716700000000081E-3</v>
      </c>
      <c r="O25" s="10">
        <f t="shared" si="4"/>
        <v>-3.3333299999999968E-3</v>
      </c>
      <c r="P25" s="10">
        <f t="shared" si="5"/>
        <v>-8.5332999999999971E-3</v>
      </c>
      <c r="Q25" s="10">
        <f t="shared" si="6"/>
        <v>-1.4633339999999996E-2</v>
      </c>
      <c r="R25" s="10">
        <f t="shared" si="7"/>
        <v>-1.3366699999999999E-2</v>
      </c>
      <c r="S25" s="10">
        <f t="shared" si="8"/>
        <v>-1.9666659999999999E-2</v>
      </c>
      <c r="T25" s="10"/>
      <c r="U25" s="10">
        <f t="shared" si="9"/>
        <v>-9.5333299999999978E-3</v>
      </c>
      <c r="V25" s="10"/>
    </row>
    <row r="26" spans="1:22">
      <c r="A26" s="5">
        <v>31685</v>
      </c>
      <c r="B26" s="8">
        <v>14.05</v>
      </c>
      <c r="C26" s="8">
        <v>8.8998340000000002</v>
      </c>
      <c r="D26" s="8">
        <v>6</v>
      </c>
      <c r="E26" s="8">
        <v>11.376670000000001</v>
      </c>
      <c r="F26" s="8">
        <v>8.3699999999999992</v>
      </c>
      <c r="G26" s="8">
        <v>9.85</v>
      </c>
      <c r="H26" s="8">
        <v>10.83667</v>
      </c>
      <c r="I26" s="8"/>
      <c r="J26" s="8">
        <v>7.306667</v>
      </c>
      <c r="K26" s="8"/>
      <c r="L26" s="8"/>
      <c r="M26" s="10">
        <f t="shared" ref="M26:M89" si="10">(B26-B25)/100</f>
        <v>1.4333300000000016E-2</v>
      </c>
      <c r="N26" s="10">
        <f t="shared" ref="N26:N89" si="11">(C26-C25)/100</f>
        <v>-6.6998999999999141E-4</v>
      </c>
      <c r="O26" s="10">
        <f t="shared" ref="O26:O89" si="12">(D26-D25)/100</f>
        <v>0</v>
      </c>
      <c r="P26" s="10">
        <f t="shared" ref="P26:P89" si="13">(E26-E25)/100</f>
        <v>-8.3330000000000123E-4</v>
      </c>
      <c r="Q26" s="10">
        <f t="shared" ref="Q26:R89" si="14">(F26-F25)/100</f>
        <v>-2.2666600000000158E-3</v>
      </c>
      <c r="R26" s="10">
        <f t="shared" si="14"/>
        <v>6.6999999999999994E-3</v>
      </c>
      <c r="S26" s="10">
        <f t="shared" ref="S26:S89" si="15">(H26-H25)/100</f>
        <v>1.4333360000000007E-2</v>
      </c>
      <c r="T26" s="10"/>
      <c r="U26" s="10">
        <f t="shared" ref="U26:U89" si="16">(J26-J25)/100</f>
        <v>-2.9666600000000012E-3</v>
      </c>
      <c r="V26" s="10"/>
    </row>
    <row r="27" spans="1:22">
      <c r="A27" s="5">
        <v>31777</v>
      </c>
      <c r="B27" s="8">
        <v>13.533329999999999</v>
      </c>
      <c r="C27" s="8">
        <v>8.9115000000000002</v>
      </c>
      <c r="D27" s="8">
        <v>6.3</v>
      </c>
      <c r="E27" s="8">
        <v>10.26667</v>
      </c>
      <c r="F27" s="8">
        <v>9.4499999999999993</v>
      </c>
      <c r="G27" s="8">
        <v>10.99333</v>
      </c>
      <c r="H27" s="8">
        <v>13.28</v>
      </c>
      <c r="I27" s="8"/>
      <c r="J27" s="8">
        <v>7.2633330000000003</v>
      </c>
      <c r="K27" s="8"/>
      <c r="L27" s="8"/>
      <c r="M27" s="10">
        <f t="shared" si="10"/>
        <v>-5.1667000000000128E-3</v>
      </c>
      <c r="N27" s="10">
        <f t="shared" si="11"/>
        <v>1.1665999999999954E-4</v>
      </c>
      <c r="O27" s="10">
        <f t="shared" si="12"/>
        <v>2.9999999999999983E-3</v>
      </c>
      <c r="P27" s="10">
        <f t="shared" si="13"/>
        <v>-1.1100000000000013E-2</v>
      </c>
      <c r="Q27" s="10">
        <f t="shared" si="14"/>
        <v>1.0800000000000001E-2</v>
      </c>
      <c r="R27" s="10">
        <f t="shared" si="14"/>
        <v>1.1433300000000006E-2</v>
      </c>
      <c r="S27" s="10">
        <f t="shared" si="15"/>
        <v>2.4433299999999995E-2</v>
      </c>
      <c r="T27" s="10"/>
      <c r="U27" s="10">
        <f t="shared" si="16"/>
        <v>-4.3333999999999761E-4</v>
      </c>
      <c r="V27" s="10"/>
    </row>
    <row r="28" spans="1:22">
      <c r="A28" s="5">
        <v>31867</v>
      </c>
      <c r="B28" s="8">
        <v>13.75</v>
      </c>
      <c r="C28" s="8">
        <v>8.3566669999999998</v>
      </c>
      <c r="D28" s="8">
        <v>6.0666669999999998</v>
      </c>
      <c r="E28" s="8">
        <v>10.76</v>
      </c>
      <c r="F28" s="8">
        <v>8.9199710000000003</v>
      </c>
      <c r="G28" s="8">
        <v>9.783334</v>
      </c>
      <c r="H28" s="8">
        <v>12.39</v>
      </c>
      <c r="I28" s="8">
        <v>11.46</v>
      </c>
      <c r="J28" s="8">
        <v>7.193333</v>
      </c>
      <c r="K28" s="8"/>
      <c r="L28" s="8"/>
      <c r="M28" s="10">
        <f t="shared" si="10"/>
        <v>2.1667000000000058E-3</v>
      </c>
      <c r="N28" s="10">
        <f t="shared" si="11"/>
        <v>-5.5483300000000032E-3</v>
      </c>
      <c r="O28" s="10">
        <f t="shared" si="12"/>
        <v>-2.3333300000000002E-3</v>
      </c>
      <c r="P28" s="10">
        <f t="shared" si="13"/>
        <v>4.9333000000000024E-3</v>
      </c>
      <c r="Q28" s="10">
        <f t="shared" si="14"/>
        <v>-5.3002899999999896E-3</v>
      </c>
      <c r="R28" s="10">
        <f t="shared" si="14"/>
        <v>-1.2099960000000003E-2</v>
      </c>
      <c r="S28" s="10">
        <f t="shared" si="15"/>
        <v>-8.8999999999999878E-3</v>
      </c>
      <c r="T28" s="10"/>
      <c r="U28" s="10">
        <f t="shared" si="16"/>
        <v>-7.0000000000000281E-4</v>
      </c>
      <c r="V28" s="10"/>
    </row>
    <row r="29" spans="1:22">
      <c r="A29" s="5">
        <v>31958</v>
      </c>
      <c r="B29" s="8">
        <v>12.95</v>
      </c>
      <c r="C29" s="8">
        <v>9.2509999999999994</v>
      </c>
      <c r="D29" s="8">
        <v>5.8333329999999997</v>
      </c>
      <c r="E29" s="8">
        <v>12.89</v>
      </c>
      <c r="F29" s="8">
        <v>8.9349369999999997</v>
      </c>
      <c r="G29" s="8">
        <v>8.9566669999999995</v>
      </c>
      <c r="H29" s="8">
        <v>10.79</v>
      </c>
      <c r="I29" s="8">
        <v>11.57333</v>
      </c>
      <c r="J29" s="8">
        <v>8.3433329999999994</v>
      </c>
      <c r="K29" s="8"/>
      <c r="L29" s="8"/>
      <c r="M29" s="10">
        <f t="shared" si="10"/>
        <v>-8.0000000000000071E-3</v>
      </c>
      <c r="N29" s="10">
        <f t="shared" si="11"/>
        <v>8.9433299999999959E-3</v>
      </c>
      <c r="O29" s="10">
        <f t="shared" si="12"/>
        <v>-2.3333400000000015E-3</v>
      </c>
      <c r="P29" s="10">
        <f t="shared" si="13"/>
        <v>2.1300000000000006E-2</v>
      </c>
      <c r="Q29" s="10">
        <f t="shared" si="14"/>
        <v>1.4965999999999368E-4</v>
      </c>
      <c r="R29" s="10">
        <f t="shared" si="14"/>
        <v>-8.2666700000000055E-3</v>
      </c>
      <c r="S29" s="10">
        <f t="shared" si="15"/>
        <v>-1.6000000000000014E-2</v>
      </c>
      <c r="T29" s="10">
        <f t="shared" ref="T29:T89" si="17">(I29-I28)/100</f>
        <v>1.1332999999999949E-3</v>
      </c>
      <c r="U29" s="10">
        <f t="shared" si="16"/>
        <v>1.1499999999999995E-2</v>
      </c>
      <c r="V29" s="10"/>
    </row>
    <row r="30" spans="1:22">
      <c r="A30" s="5">
        <v>32050</v>
      </c>
      <c r="B30" s="8">
        <v>12.8</v>
      </c>
      <c r="C30" s="8">
        <v>10.130330000000001</v>
      </c>
      <c r="D30" s="8">
        <v>6.5</v>
      </c>
      <c r="E30" s="8">
        <v>13.91667</v>
      </c>
      <c r="F30" s="8">
        <v>9.8032970000000006</v>
      </c>
      <c r="G30" s="8">
        <v>9.8766669999999994</v>
      </c>
      <c r="H30" s="8">
        <v>11.32667</v>
      </c>
      <c r="I30" s="8">
        <v>11.92</v>
      </c>
      <c r="J30" s="8">
        <v>8.8766669999999994</v>
      </c>
      <c r="K30" s="8"/>
      <c r="L30" s="8"/>
      <c r="M30" s="10">
        <f t="shared" si="10"/>
        <v>-1.4999999999999857E-3</v>
      </c>
      <c r="N30" s="10">
        <f t="shared" si="11"/>
        <v>8.7933000000000126E-3</v>
      </c>
      <c r="O30" s="10">
        <f t="shared" si="12"/>
        <v>6.666670000000003E-3</v>
      </c>
      <c r="P30" s="10">
        <f t="shared" si="13"/>
        <v>1.0266699999999993E-2</v>
      </c>
      <c r="Q30" s="10">
        <f t="shared" si="14"/>
        <v>8.6836000000000083E-3</v>
      </c>
      <c r="R30" s="10">
        <f t="shared" si="14"/>
        <v>9.1999999999999998E-3</v>
      </c>
      <c r="S30" s="10">
        <f t="shared" si="15"/>
        <v>5.366700000000009E-3</v>
      </c>
      <c r="T30" s="10">
        <f t="shared" si="17"/>
        <v>3.4666999999999957E-3</v>
      </c>
      <c r="U30" s="10">
        <f t="shared" si="16"/>
        <v>5.3333399999999998E-3</v>
      </c>
      <c r="V30" s="10"/>
    </row>
    <row r="31" spans="1:22">
      <c r="A31" s="5">
        <v>32142</v>
      </c>
      <c r="B31" s="8">
        <v>13.26667</v>
      </c>
      <c r="C31" s="8">
        <v>10.144830000000001</v>
      </c>
      <c r="D31" s="8">
        <v>6.6</v>
      </c>
      <c r="E31" s="8">
        <v>13.686669999999999</v>
      </c>
      <c r="F31" s="8">
        <v>10.2563</v>
      </c>
      <c r="G31" s="8">
        <v>9.6666670000000003</v>
      </c>
      <c r="H31" s="8">
        <v>10.53</v>
      </c>
      <c r="I31" s="8">
        <v>11.76667</v>
      </c>
      <c r="J31" s="8">
        <v>9.1233330000000006</v>
      </c>
      <c r="K31" s="8"/>
      <c r="L31" s="8"/>
      <c r="M31" s="10">
        <f t="shared" si="10"/>
        <v>4.666699999999988E-3</v>
      </c>
      <c r="N31" s="10">
        <f t="shared" si="11"/>
        <v>1.4499999999999957E-4</v>
      </c>
      <c r="O31" s="10">
        <f t="shared" si="12"/>
        <v>9.9999999999999655E-4</v>
      </c>
      <c r="P31" s="10">
        <f t="shared" si="13"/>
        <v>-2.3000000000000043E-3</v>
      </c>
      <c r="Q31" s="10">
        <f t="shared" si="14"/>
        <v>4.5300299999999896E-3</v>
      </c>
      <c r="R31" s="10">
        <f t="shared" si="14"/>
        <v>-2.0999999999999908E-3</v>
      </c>
      <c r="S31" s="10">
        <f t="shared" si="15"/>
        <v>-7.9667000000000071E-3</v>
      </c>
      <c r="T31" s="10">
        <f t="shared" si="17"/>
        <v>-1.5333000000000041E-3</v>
      </c>
      <c r="U31" s="10">
        <f t="shared" si="16"/>
        <v>2.4666600000000116E-3</v>
      </c>
      <c r="V31" s="10"/>
    </row>
    <row r="32" spans="1:22">
      <c r="A32" s="5">
        <v>32233</v>
      </c>
      <c r="B32" s="8">
        <v>12.2</v>
      </c>
      <c r="C32" s="8">
        <v>9.4456659999999992</v>
      </c>
      <c r="D32" s="8">
        <v>6.3333329999999997</v>
      </c>
      <c r="E32" s="8">
        <v>12.203329999999999</v>
      </c>
      <c r="F32" s="8">
        <v>9.4140730000000001</v>
      </c>
      <c r="G32" s="8">
        <v>9.4833339999999993</v>
      </c>
      <c r="H32" s="8">
        <v>10.07333</v>
      </c>
      <c r="I32" s="8">
        <v>11.42667</v>
      </c>
      <c r="J32" s="8">
        <v>8.4166670000000003</v>
      </c>
      <c r="K32" s="8"/>
      <c r="L32" s="8"/>
      <c r="M32" s="10">
        <f t="shared" si="10"/>
        <v>-1.0666700000000003E-2</v>
      </c>
      <c r="N32" s="10">
        <f t="shared" si="11"/>
        <v>-6.9916400000000142E-3</v>
      </c>
      <c r="O32" s="10">
        <f t="shared" si="12"/>
        <v>-2.6666699999999999E-3</v>
      </c>
      <c r="P32" s="10">
        <f t="shared" si="13"/>
        <v>-1.4833400000000002E-2</v>
      </c>
      <c r="Q32" s="10">
        <f t="shared" si="14"/>
        <v>-8.4222699999999939E-3</v>
      </c>
      <c r="R32" s="10">
        <f t="shared" si="14"/>
        <v>-1.8333300000000108E-3</v>
      </c>
      <c r="S32" s="10">
        <f t="shared" si="15"/>
        <v>-4.5666999999999904E-3</v>
      </c>
      <c r="T32" s="10">
        <f t="shared" si="17"/>
        <v>-3.3999999999999985E-3</v>
      </c>
      <c r="U32" s="10">
        <f t="shared" si="16"/>
        <v>-7.0666600000000024E-3</v>
      </c>
      <c r="V32" s="10"/>
    </row>
    <row r="33" spans="1:22">
      <c r="A33" s="5">
        <v>32324</v>
      </c>
      <c r="B33" s="8">
        <v>11.91667</v>
      </c>
      <c r="C33" s="8">
        <v>9.7856660000000009</v>
      </c>
      <c r="D33" s="8">
        <v>6.5</v>
      </c>
      <c r="E33" s="8">
        <v>11.07667</v>
      </c>
      <c r="F33" s="8">
        <v>9.1286360000000002</v>
      </c>
      <c r="G33" s="8">
        <v>9.3733330000000006</v>
      </c>
      <c r="H33" s="8">
        <v>9.5466669999999993</v>
      </c>
      <c r="I33" s="8">
        <v>11.40333</v>
      </c>
      <c r="J33" s="8">
        <v>8.91</v>
      </c>
      <c r="K33" s="8"/>
      <c r="L33" s="8"/>
      <c r="M33" s="10">
        <f t="shared" si="10"/>
        <v>-2.8332999999999943E-3</v>
      </c>
      <c r="N33" s="10">
        <f t="shared" si="11"/>
        <v>3.4000000000000163E-3</v>
      </c>
      <c r="O33" s="10">
        <f t="shared" si="12"/>
        <v>1.6666700000000033E-3</v>
      </c>
      <c r="P33" s="10">
        <f t="shared" si="13"/>
        <v>-1.1266599999999993E-2</v>
      </c>
      <c r="Q33" s="10">
        <f t="shared" si="14"/>
        <v>-2.8543699999999993E-3</v>
      </c>
      <c r="R33" s="10">
        <f t="shared" si="14"/>
        <v>-1.1000099999999868E-3</v>
      </c>
      <c r="S33" s="10">
        <f t="shared" si="15"/>
        <v>-5.26663000000001E-3</v>
      </c>
      <c r="T33" s="10">
        <f t="shared" si="17"/>
        <v>-2.333999999999925E-4</v>
      </c>
      <c r="U33" s="10">
        <f t="shared" si="16"/>
        <v>4.9333299999999979E-3</v>
      </c>
      <c r="V33" s="10"/>
    </row>
    <row r="34" spans="1:22">
      <c r="A34" s="5">
        <v>32416</v>
      </c>
      <c r="B34" s="8">
        <v>11.9</v>
      </c>
      <c r="C34" s="8">
        <v>10.097329999999999</v>
      </c>
      <c r="D34" s="8">
        <v>6.7</v>
      </c>
      <c r="E34" s="8">
        <v>11.206670000000001</v>
      </c>
      <c r="F34" s="8">
        <v>9.0536580000000004</v>
      </c>
      <c r="G34" s="8">
        <v>9.9499999999999993</v>
      </c>
      <c r="H34" s="8">
        <v>9.23</v>
      </c>
      <c r="I34" s="8">
        <v>11.463329999999999</v>
      </c>
      <c r="J34" s="8">
        <v>9.1</v>
      </c>
      <c r="K34" s="8"/>
      <c r="L34" s="8"/>
      <c r="M34" s="10">
        <f t="shared" si="10"/>
        <v>-1.6669999999999519E-4</v>
      </c>
      <c r="N34" s="10">
        <f t="shared" si="11"/>
        <v>3.1166399999999861E-3</v>
      </c>
      <c r="O34" s="10">
        <f t="shared" si="12"/>
        <v>2.0000000000000018E-3</v>
      </c>
      <c r="P34" s="10">
        <f t="shared" si="13"/>
        <v>1.3000000000000077E-3</v>
      </c>
      <c r="Q34" s="10">
        <f t="shared" si="14"/>
        <v>-7.4977999999999764E-4</v>
      </c>
      <c r="R34" s="10">
        <f t="shared" si="14"/>
        <v>5.7666699999999868E-3</v>
      </c>
      <c r="S34" s="10">
        <f t="shared" si="15"/>
        <v>-3.1666699999999891E-3</v>
      </c>
      <c r="T34" s="10">
        <f t="shared" si="17"/>
        <v>5.9999999999998726E-4</v>
      </c>
      <c r="U34" s="10">
        <f t="shared" si="16"/>
        <v>1.899999999999995E-3</v>
      </c>
      <c r="V34" s="10"/>
    </row>
    <row r="35" spans="1:22">
      <c r="A35" s="5">
        <v>32508</v>
      </c>
      <c r="B35" s="8">
        <v>12.4</v>
      </c>
      <c r="C35" s="8">
        <v>9.9949999999999992</v>
      </c>
      <c r="D35" s="8">
        <v>6.4333330000000002</v>
      </c>
      <c r="E35" s="8">
        <v>12.49</v>
      </c>
      <c r="F35" s="8">
        <v>8.7398199999999999</v>
      </c>
      <c r="G35" s="8">
        <v>9.8966670000000008</v>
      </c>
      <c r="H35" s="8">
        <v>8.5933329999999994</v>
      </c>
      <c r="I35" s="8">
        <v>11.113329999999999</v>
      </c>
      <c r="J35" s="8">
        <v>8.9566669999999995</v>
      </c>
      <c r="K35" s="8"/>
      <c r="L35" s="8"/>
      <c r="M35" s="10">
        <f t="shared" si="10"/>
        <v>5.0000000000000001E-3</v>
      </c>
      <c r="N35" s="10">
        <f t="shared" si="11"/>
        <v>-1.0233000000000026E-3</v>
      </c>
      <c r="O35" s="10">
        <f t="shared" si="12"/>
        <v>-2.6666699999999999E-3</v>
      </c>
      <c r="P35" s="10">
        <f t="shared" si="13"/>
        <v>1.2833299999999994E-2</v>
      </c>
      <c r="Q35" s="10">
        <f t="shared" si="14"/>
        <v>-3.1383800000000048E-3</v>
      </c>
      <c r="R35" s="10">
        <f t="shared" si="14"/>
        <v>-5.3332999999998519E-4</v>
      </c>
      <c r="S35" s="10">
        <f t="shared" si="15"/>
        <v>-6.36667000000001E-3</v>
      </c>
      <c r="T35" s="10">
        <f t="shared" si="17"/>
        <v>-3.4999999999999966E-3</v>
      </c>
      <c r="U35" s="10">
        <f t="shared" si="16"/>
        <v>-1.4333300000000015E-3</v>
      </c>
      <c r="V35" s="10"/>
    </row>
    <row r="36" spans="1:22">
      <c r="A36" s="5">
        <v>32598</v>
      </c>
      <c r="B36" s="8">
        <v>13.533329999999999</v>
      </c>
      <c r="C36" s="8">
        <v>10.298999999999999</v>
      </c>
      <c r="D36" s="8">
        <v>6.8666669999999996</v>
      </c>
      <c r="E36" s="8">
        <v>13.32667</v>
      </c>
      <c r="F36" s="8">
        <v>8.9038760000000003</v>
      </c>
      <c r="G36" s="8">
        <v>9.8533329999999992</v>
      </c>
      <c r="H36" s="8">
        <v>8.7533329999999996</v>
      </c>
      <c r="I36" s="8">
        <v>10.64</v>
      </c>
      <c r="J36" s="8">
        <v>9.2066669999999995</v>
      </c>
      <c r="K36" s="8">
        <v>4.9470000000000001</v>
      </c>
      <c r="L36" s="8"/>
      <c r="M36" s="10">
        <f t="shared" si="10"/>
        <v>1.1333299999999991E-2</v>
      </c>
      <c r="N36" s="10">
        <f t="shared" si="11"/>
        <v>3.0400000000000028E-3</v>
      </c>
      <c r="O36" s="10">
        <f t="shared" si="12"/>
        <v>4.3333399999999946E-3</v>
      </c>
      <c r="P36" s="10">
        <f t="shared" si="13"/>
        <v>8.3666999999999977E-3</v>
      </c>
      <c r="Q36" s="10">
        <f t="shared" si="14"/>
        <v>1.6405600000000042E-3</v>
      </c>
      <c r="R36" s="10">
        <f t="shared" si="14"/>
        <v>-4.3334000000001539E-4</v>
      </c>
      <c r="S36" s="10">
        <f t="shared" si="15"/>
        <v>1.6000000000000014E-3</v>
      </c>
      <c r="T36" s="10">
        <f t="shared" si="17"/>
        <v>-4.7332999999999889E-3</v>
      </c>
      <c r="U36" s="10">
        <f t="shared" si="16"/>
        <v>2.5000000000000001E-3</v>
      </c>
      <c r="V36" s="10"/>
    </row>
    <row r="37" spans="1:22">
      <c r="A37" s="5">
        <v>32689</v>
      </c>
      <c r="B37" s="8">
        <v>13.6</v>
      </c>
      <c r="C37" s="8">
        <v>9.8856669999999998</v>
      </c>
      <c r="D37" s="8">
        <v>6.9666670000000002</v>
      </c>
      <c r="E37" s="8">
        <v>13.636670000000001</v>
      </c>
      <c r="F37" s="8">
        <v>8.7752429999999997</v>
      </c>
      <c r="G37" s="8">
        <v>10.3</v>
      </c>
      <c r="H37" s="8">
        <v>9.2866669999999996</v>
      </c>
      <c r="I37" s="8">
        <v>11.07</v>
      </c>
      <c r="J37" s="8">
        <v>8.7733340000000002</v>
      </c>
      <c r="K37" s="8">
        <v>5.2066660000000002</v>
      </c>
      <c r="L37" s="8"/>
      <c r="M37" s="10">
        <f t="shared" si="10"/>
        <v>6.6670000000000227E-4</v>
      </c>
      <c r="N37" s="10">
        <f t="shared" si="11"/>
        <v>-4.1333299999999976E-3</v>
      </c>
      <c r="O37" s="10">
        <f t="shared" si="12"/>
        <v>1.0000000000000052E-3</v>
      </c>
      <c r="P37" s="10">
        <f t="shared" si="13"/>
        <v>3.1000000000000051E-3</v>
      </c>
      <c r="Q37" s="10">
        <f t="shared" si="14"/>
        <v>-1.2863300000000065E-3</v>
      </c>
      <c r="R37" s="10">
        <f t="shared" si="14"/>
        <v>4.4666700000000146E-3</v>
      </c>
      <c r="S37" s="10">
        <f t="shared" si="15"/>
        <v>5.3333399999999998E-3</v>
      </c>
      <c r="T37" s="10">
        <f t="shared" si="17"/>
        <v>4.2999999999999974E-3</v>
      </c>
      <c r="U37" s="10">
        <f t="shared" si="16"/>
        <v>-4.3333299999999929E-3</v>
      </c>
      <c r="V37" s="10">
        <f t="shared" ref="V37:V68" si="18">(K37-K36)/100</f>
        <v>2.5966600000000019E-3</v>
      </c>
    </row>
    <row r="38" spans="1:22">
      <c r="A38" s="5">
        <v>32781</v>
      </c>
      <c r="B38" s="8">
        <v>13.31667</v>
      </c>
      <c r="C38" s="8">
        <v>9.4003329999999998</v>
      </c>
      <c r="D38" s="8">
        <v>6.8666669999999996</v>
      </c>
      <c r="E38" s="8">
        <v>13.339</v>
      </c>
      <c r="F38" s="8">
        <v>8.5042349999999995</v>
      </c>
      <c r="G38" s="8">
        <v>10.09</v>
      </c>
      <c r="H38" s="8">
        <v>9.0166660000000007</v>
      </c>
      <c r="I38" s="8">
        <v>11.063330000000001</v>
      </c>
      <c r="J38" s="8">
        <v>8.1066669999999998</v>
      </c>
      <c r="K38" s="8">
        <v>5.0063329999999997</v>
      </c>
      <c r="L38" s="8"/>
      <c r="M38" s="10">
        <f t="shared" si="10"/>
        <v>-2.8332999999999943E-3</v>
      </c>
      <c r="N38" s="10">
        <f t="shared" si="11"/>
        <v>-4.8533399999999994E-3</v>
      </c>
      <c r="O38" s="10">
        <f t="shared" si="12"/>
        <v>-1.0000000000000052E-3</v>
      </c>
      <c r="P38" s="10">
        <f t="shared" si="13"/>
        <v>-2.976700000000001E-3</v>
      </c>
      <c r="Q38" s="10">
        <f t="shared" si="14"/>
        <v>-2.7100800000000014E-3</v>
      </c>
      <c r="R38" s="10">
        <f t="shared" si="14"/>
        <v>-2.1000000000000085E-3</v>
      </c>
      <c r="S38" s="10">
        <f t="shared" si="15"/>
        <v>-2.7000099999999884E-3</v>
      </c>
      <c r="T38" s="10">
        <f t="shared" si="17"/>
        <v>-6.6699999999997312E-5</v>
      </c>
      <c r="U38" s="10">
        <f t="shared" si="16"/>
        <v>-6.666670000000003E-3</v>
      </c>
      <c r="V38" s="10">
        <f t="shared" si="18"/>
        <v>-2.0033300000000054E-3</v>
      </c>
    </row>
    <row r="39" spans="1:22">
      <c r="A39" s="5">
        <v>32873</v>
      </c>
      <c r="B39" s="8">
        <v>13.18333</v>
      </c>
      <c r="C39" s="8">
        <v>9.5371670000000002</v>
      </c>
      <c r="D39" s="8">
        <v>7.4</v>
      </c>
      <c r="E39" s="8">
        <v>14.1</v>
      </c>
      <c r="F39" s="8">
        <v>9.0008929999999996</v>
      </c>
      <c r="G39" s="8">
        <v>10.52</v>
      </c>
      <c r="H39" s="8">
        <v>9.6233330000000006</v>
      </c>
      <c r="I39" s="8">
        <v>11.946669999999999</v>
      </c>
      <c r="J39" s="8">
        <v>7.9066669999999997</v>
      </c>
      <c r="K39" s="8">
        <v>5.3490000000000002</v>
      </c>
      <c r="L39" s="8"/>
      <c r="M39" s="10">
        <f t="shared" si="10"/>
        <v>-1.3334000000000045E-3</v>
      </c>
      <c r="N39" s="10">
        <f t="shared" si="11"/>
        <v>1.3683400000000035E-3</v>
      </c>
      <c r="O39" s="10">
        <f t="shared" si="12"/>
        <v>5.3333300000000076E-3</v>
      </c>
      <c r="P39" s="10">
        <f t="shared" si="13"/>
        <v>7.6099999999999926E-3</v>
      </c>
      <c r="Q39" s="10">
        <f t="shared" si="14"/>
        <v>4.9665800000000008E-3</v>
      </c>
      <c r="R39" s="10">
        <f t="shared" si="14"/>
        <v>4.2999999999999974E-3</v>
      </c>
      <c r="S39" s="10">
        <f t="shared" si="15"/>
        <v>6.0666699999999988E-3</v>
      </c>
      <c r="T39" s="10">
        <f t="shared" si="17"/>
        <v>8.8333999999999861E-3</v>
      </c>
      <c r="U39" s="10">
        <f t="shared" si="16"/>
        <v>-2.0000000000000018E-3</v>
      </c>
      <c r="V39" s="10">
        <f t="shared" si="18"/>
        <v>3.4266700000000049E-3</v>
      </c>
    </row>
    <row r="40" spans="1:22">
      <c r="A40" s="5">
        <v>32963</v>
      </c>
      <c r="B40" s="8">
        <v>13.18</v>
      </c>
      <c r="C40" s="8">
        <v>10.22683</v>
      </c>
      <c r="D40" s="8">
        <v>8.2333339999999993</v>
      </c>
      <c r="E40" s="8">
        <v>14.65667</v>
      </c>
      <c r="F40" s="8">
        <v>9.8645460000000007</v>
      </c>
      <c r="G40" s="8">
        <v>11.546670000000001</v>
      </c>
      <c r="H40" s="8">
        <v>10.363329999999999</v>
      </c>
      <c r="I40" s="8">
        <v>13.44</v>
      </c>
      <c r="J40" s="8">
        <v>8.4233329999999995</v>
      </c>
      <c r="K40" s="8">
        <v>6.7086670000000002</v>
      </c>
      <c r="L40" s="8"/>
      <c r="M40" s="10">
        <f t="shared" si="10"/>
        <v>-3.3300000000000552E-5</v>
      </c>
      <c r="N40" s="10">
        <f t="shared" si="11"/>
        <v>6.8966299999999947E-3</v>
      </c>
      <c r="O40" s="10">
        <f t="shared" si="12"/>
        <v>8.3333399999999894E-3</v>
      </c>
      <c r="P40" s="10">
        <f t="shared" si="13"/>
        <v>5.5667000000000043E-3</v>
      </c>
      <c r="Q40" s="10">
        <f t="shared" si="14"/>
        <v>8.6365300000000103E-3</v>
      </c>
      <c r="R40" s="10">
        <f t="shared" si="14"/>
        <v>1.0266700000000011E-2</v>
      </c>
      <c r="S40" s="10">
        <f t="shared" si="15"/>
        <v>7.3999699999999892E-3</v>
      </c>
      <c r="T40" s="10">
        <f t="shared" si="17"/>
        <v>1.4933300000000004E-2</v>
      </c>
      <c r="U40" s="10">
        <f t="shared" si="16"/>
        <v>5.1666599999999983E-3</v>
      </c>
      <c r="V40" s="10">
        <f t="shared" si="18"/>
        <v>1.359667E-2</v>
      </c>
    </row>
    <row r="41" spans="1:22">
      <c r="A41" s="5">
        <v>33054</v>
      </c>
      <c r="B41" s="8">
        <v>13.563330000000001</v>
      </c>
      <c r="C41" s="8">
        <v>11.14067</v>
      </c>
      <c r="D41" s="8">
        <v>8.7333339999999993</v>
      </c>
      <c r="E41" s="8">
        <v>14.636670000000001</v>
      </c>
      <c r="F41" s="8">
        <v>9.6377279999999992</v>
      </c>
      <c r="G41" s="8">
        <v>12.31667</v>
      </c>
      <c r="H41" s="8">
        <v>10.206670000000001</v>
      </c>
      <c r="I41" s="8">
        <v>13.27</v>
      </c>
      <c r="J41" s="8">
        <v>8.6766660000000009</v>
      </c>
      <c r="K41" s="8">
        <v>6.6116669999999997</v>
      </c>
      <c r="L41" s="8"/>
      <c r="M41" s="10">
        <f t="shared" si="10"/>
        <v>3.8333000000000082E-3</v>
      </c>
      <c r="N41" s="10">
        <f t="shared" si="11"/>
        <v>9.1384000000000049E-3</v>
      </c>
      <c r="O41" s="10">
        <f t="shared" si="12"/>
        <v>5.0000000000000001E-3</v>
      </c>
      <c r="P41" s="10">
        <f t="shared" si="13"/>
        <v>-1.9999999999999573E-4</v>
      </c>
      <c r="Q41" s="10">
        <f t="shared" si="14"/>
        <v>-2.268180000000015E-3</v>
      </c>
      <c r="R41" s="10">
        <f t="shared" si="14"/>
        <v>7.6999999999999959E-3</v>
      </c>
      <c r="S41" s="10">
        <f t="shared" si="15"/>
        <v>-1.5665999999999868E-3</v>
      </c>
      <c r="T41" s="10">
        <f t="shared" si="17"/>
        <v>-1.6999999999999993E-3</v>
      </c>
      <c r="U41" s="10">
        <f t="shared" si="16"/>
        <v>2.5333300000000137E-3</v>
      </c>
      <c r="V41" s="10">
        <f t="shared" si="18"/>
        <v>-9.7000000000000417E-4</v>
      </c>
    </row>
    <row r="42" spans="1:22">
      <c r="A42" s="5">
        <v>33146</v>
      </c>
      <c r="B42" s="8">
        <v>13.42667</v>
      </c>
      <c r="C42" s="8">
        <v>10.705</v>
      </c>
      <c r="D42" s="8">
        <v>8.8666669999999996</v>
      </c>
      <c r="E42" s="8">
        <v>14.75333</v>
      </c>
      <c r="F42" s="8">
        <v>10.0603</v>
      </c>
      <c r="G42" s="8">
        <v>12.03</v>
      </c>
      <c r="H42" s="8">
        <v>10.24</v>
      </c>
      <c r="I42" s="8">
        <v>13.143330000000001</v>
      </c>
      <c r="J42" s="8">
        <v>8.7033330000000007</v>
      </c>
      <c r="K42" s="8">
        <v>7.4746670000000002</v>
      </c>
      <c r="L42" s="8"/>
      <c r="M42" s="10">
        <f t="shared" si="10"/>
        <v>-1.3666000000000088E-3</v>
      </c>
      <c r="N42" s="10">
        <f t="shared" si="11"/>
        <v>-4.3566999999999998E-3</v>
      </c>
      <c r="O42" s="10">
        <f t="shared" si="12"/>
        <v>1.3333300000000037E-3</v>
      </c>
      <c r="P42" s="10">
        <f t="shared" si="13"/>
        <v>1.1665999999999955E-3</v>
      </c>
      <c r="Q42" s="10">
        <f t="shared" si="14"/>
        <v>4.2257200000000057E-3</v>
      </c>
      <c r="R42" s="10">
        <f t="shared" si="14"/>
        <v>-2.8667000000000085E-3</v>
      </c>
      <c r="S42" s="10">
        <f t="shared" si="15"/>
        <v>3.3329999999999417E-4</v>
      </c>
      <c r="T42" s="10">
        <f t="shared" si="17"/>
        <v>-1.2666999999999895E-3</v>
      </c>
      <c r="U42" s="10">
        <f t="shared" si="16"/>
        <v>2.6666999999999772E-4</v>
      </c>
      <c r="V42" s="10">
        <f t="shared" si="18"/>
        <v>8.630000000000004E-3</v>
      </c>
    </row>
    <row r="43" spans="1:22">
      <c r="A43" s="5">
        <v>33238</v>
      </c>
      <c r="B43" s="8">
        <v>12.55</v>
      </c>
      <c r="C43" s="8">
        <v>10.76</v>
      </c>
      <c r="D43" s="8">
        <v>9</v>
      </c>
      <c r="E43" s="8">
        <v>14.66333</v>
      </c>
      <c r="F43" s="8">
        <v>10.16587</v>
      </c>
      <c r="G43" s="8">
        <v>11.31667</v>
      </c>
      <c r="H43" s="8">
        <v>10.286670000000001</v>
      </c>
      <c r="I43" s="8">
        <v>12.783329999999999</v>
      </c>
      <c r="J43" s="8">
        <v>8.3966670000000008</v>
      </c>
      <c r="K43" s="8">
        <v>7.0446669999999996</v>
      </c>
      <c r="L43" s="8"/>
      <c r="M43" s="10">
        <f t="shared" si="10"/>
        <v>-8.7666999999999901E-3</v>
      </c>
      <c r="N43" s="10">
        <f t="shared" si="11"/>
        <v>5.4999999999999711E-4</v>
      </c>
      <c r="O43" s="10">
        <f t="shared" si="12"/>
        <v>1.3333300000000037E-3</v>
      </c>
      <c r="P43" s="10">
        <f t="shared" si="13"/>
        <v>-8.9999999999999857E-4</v>
      </c>
      <c r="Q43" s="10">
        <f t="shared" si="14"/>
        <v>1.0557000000000016E-3</v>
      </c>
      <c r="R43" s="10">
        <f t="shared" si="14"/>
        <v>-7.1332999999999917E-3</v>
      </c>
      <c r="S43" s="10">
        <f t="shared" si="15"/>
        <v>4.6670000000000657E-4</v>
      </c>
      <c r="T43" s="10">
        <f t="shared" si="17"/>
        <v>-3.600000000000012E-3</v>
      </c>
      <c r="U43" s="10">
        <f t="shared" si="16"/>
        <v>-3.0666599999999988E-3</v>
      </c>
      <c r="V43" s="10">
        <f t="shared" si="18"/>
        <v>-4.3000000000000061E-3</v>
      </c>
    </row>
    <row r="44" spans="1:22">
      <c r="A44" s="5">
        <v>33328</v>
      </c>
      <c r="B44" s="8">
        <v>11.47667</v>
      </c>
      <c r="C44" s="8">
        <v>9.8386669999999992</v>
      </c>
      <c r="D44" s="8">
        <v>8.5666670000000007</v>
      </c>
      <c r="E44" s="8">
        <v>13.93333</v>
      </c>
      <c r="F44" s="8">
        <v>9.3343330000000009</v>
      </c>
      <c r="G44" s="8">
        <v>10.33667</v>
      </c>
      <c r="H44" s="8">
        <v>9.6633329999999997</v>
      </c>
      <c r="I44" s="8">
        <v>11.44333</v>
      </c>
      <c r="J44" s="8">
        <v>8.0166660000000007</v>
      </c>
      <c r="K44" s="8">
        <v>6.444</v>
      </c>
      <c r="L44" s="8"/>
      <c r="M44" s="10">
        <f t="shared" si="10"/>
        <v>-1.0733300000000003E-2</v>
      </c>
      <c r="N44" s="10">
        <f t="shared" si="11"/>
        <v>-9.2133300000000057E-3</v>
      </c>
      <c r="O44" s="10">
        <f t="shared" si="12"/>
        <v>-4.3333299999999929E-3</v>
      </c>
      <c r="P44" s="10">
        <f t="shared" si="13"/>
        <v>-7.3000000000000044E-3</v>
      </c>
      <c r="Q44" s="10">
        <f t="shared" si="14"/>
        <v>-8.3153699999999903E-3</v>
      </c>
      <c r="R44" s="10">
        <f t="shared" si="14"/>
        <v>-9.8000000000000049E-3</v>
      </c>
      <c r="S44" s="10">
        <f t="shared" si="15"/>
        <v>-6.2333700000000115E-3</v>
      </c>
      <c r="T44" s="10">
        <f t="shared" si="17"/>
        <v>-1.3399999999999999E-2</v>
      </c>
      <c r="U44" s="10">
        <f t="shared" si="16"/>
        <v>-3.8000100000000004E-3</v>
      </c>
      <c r="V44" s="10">
        <f t="shared" si="18"/>
        <v>-6.0066699999999961E-3</v>
      </c>
    </row>
    <row r="45" spans="1:22">
      <c r="A45" s="5">
        <v>33419</v>
      </c>
      <c r="B45" s="8">
        <v>10.966670000000001</v>
      </c>
      <c r="C45" s="8">
        <v>9.6288339999999994</v>
      </c>
      <c r="D45" s="8">
        <v>8.4</v>
      </c>
      <c r="E45" s="8">
        <v>12.10333</v>
      </c>
      <c r="F45" s="8">
        <v>8.9603929999999998</v>
      </c>
      <c r="G45" s="8">
        <v>10.383330000000001</v>
      </c>
      <c r="H45" s="8">
        <v>9.2633329999999994</v>
      </c>
      <c r="I45" s="8">
        <v>10.90333</v>
      </c>
      <c r="J45" s="8">
        <v>8.1300000000000008</v>
      </c>
      <c r="K45" s="8">
        <v>6.6706669999999999</v>
      </c>
      <c r="L45" s="8"/>
      <c r="M45" s="10">
        <f t="shared" si="10"/>
        <v>-5.0999999999999978E-3</v>
      </c>
      <c r="N45" s="10">
        <f t="shared" si="11"/>
        <v>-2.0983299999999972E-3</v>
      </c>
      <c r="O45" s="10">
        <f t="shared" si="12"/>
        <v>-1.6666700000000033E-3</v>
      </c>
      <c r="P45" s="10">
        <f t="shared" si="13"/>
        <v>-1.83E-2</v>
      </c>
      <c r="Q45" s="10">
        <f t="shared" si="14"/>
        <v>-3.7394000000000103E-3</v>
      </c>
      <c r="R45" s="10">
        <f t="shared" si="14"/>
        <v>4.6660000000001037E-4</v>
      </c>
      <c r="S45" s="10">
        <f t="shared" si="15"/>
        <v>-4.0000000000000036E-3</v>
      </c>
      <c r="T45" s="10">
        <f t="shared" si="17"/>
        <v>-5.3999999999999916E-3</v>
      </c>
      <c r="U45" s="10">
        <f t="shared" si="16"/>
        <v>1.1333400000000005E-3</v>
      </c>
      <c r="V45" s="10">
        <f t="shared" si="18"/>
        <v>2.2666699999999997E-3</v>
      </c>
    </row>
    <row r="46" spans="1:22">
      <c r="A46" s="5">
        <v>33511</v>
      </c>
      <c r="B46" s="8">
        <v>10.65667</v>
      </c>
      <c r="C46" s="8">
        <v>9.7853340000000006</v>
      </c>
      <c r="D46" s="8">
        <v>8.5666670000000007</v>
      </c>
      <c r="E46" s="8">
        <v>11.94</v>
      </c>
      <c r="F46" s="8">
        <v>9.0459040000000002</v>
      </c>
      <c r="G46" s="8">
        <v>9.9833339999999993</v>
      </c>
      <c r="H46" s="8">
        <v>9.3466660000000008</v>
      </c>
      <c r="I46" s="8">
        <v>10.47</v>
      </c>
      <c r="J46" s="8">
        <v>7.94</v>
      </c>
      <c r="K46" s="8">
        <v>6.3883330000000003</v>
      </c>
      <c r="L46" s="8"/>
      <c r="M46" s="10">
        <f t="shared" si="10"/>
        <v>-3.1000000000000051E-3</v>
      </c>
      <c r="N46" s="10">
        <f t="shared" si="11"/>
        <v>1.5650000000000119E-3</v>
      </c>
      <c r="O46" s="10">
        <f t="shared" si="12"/>
        <v>1.6666700000000033E-3</v>
      </c>
      <c r="P46" s="10">
        <f t="shared" si="13"/>
        <v>-1.633300000000002E-3</v>
      </c>
      <c r="Q46" s="10">
        <f t="shared" si="14"/>
        <v>8.5511000000000332E-4</v>
      </c>
      <c r="R46" s="10">
        <f t="shared" si="14"/>
        <v>-3.9999600000000159E-3</v>
      </c>
      <c r="S46" s="10">
        <f t="shared" si="15"/>
        <v>8.3333000000001438E-4</v>
      </c>
      <c r="T46" s="10">
        <f t="shared" si="17"/>
        <v>-4.3332999999999974E-3</v>
      </c>
      <c r="U46" s="10">
        <f t="shared" si="16"/>
        <v>-1.9000000000000039E-3</v>
      </c>
      <c r="V46" s="10">
        <f t="shared" si="18"/>
        <v>-2.8233399999999962E-3</v>
      </c>
    </row>
    <row r="47" spans="1:22">
      <c r="A47" s="5">
        <v>33603</v>
      </c>
      <c r="B47" s="8">
        <v>9.6633329999999997</v>
      </c>
      <c r="C47" s="8">
        <v>8.7553330000000003</v>
      </c>
      <c r="D47" s="8">
        <v>8.3000000000000007</v>
      </c>
      <c r="E47" s="8">
        <v>11.465540000000001</v>
      </c>
      <c r="F47" s="8">
        <v>8.8127320000000005</v>
      </c>
      <c r="G47" s="8">
        <v>9.716666</v>
      </c>
      <c r="H47" s="8">
        <v>9.2233330000000002</v>
      </c>
      <c r="I47" s="8">
        <v>9.9466669999999997</v>
      </c>
      <c r="J47" s="8">
        <v>7.3466670000000001</v>
      </c>
      <c r="K47" s="8">
        <v>5.8436669999999999</v>
      </c>
      <c r="L47" s="8"/>
      <c r="M47" s="10">
        <f t="shared" si="10"/>
        <v>-9.9333700000000039E-3</v>
      </c>
      <c r="N47" s="10">
        <f t="shared" si="11"/>
        <v>-1.0300010000000004E-2</v>
      </c>
      <c r="O47" s="10">
        <f t="shared" si="12"/>
        <v>-2.6666699999999999E-3</v>
      </c>
      <c r="P47" s="10">
        <f t="shared" si="13"/>
        <v>-4.7445999999999877E-3</v>
      </c>
      <c r="Q47" s="10">
        <f t="shared" si="14"/>
        <v>-2.3317199999999972E-3</v>
      </c>
      <c r="R47" s="10">
        <f t="shared" si="14"/>
        <v>-2.6666799999999925E-3</v>
      </c>
      <c r="S47" s="10">
        <f t="shared" si="15"/>
        <v>-1.2333300000000058E-3</v>
      </c>
      <c r="T47" s="10">
        <f t="shared" si="17"/>
        <v>-5.2333300000000091E-3</v>
      </c>
      <c r="U47" s="10">
        <f t="shared" si="16"/>
        <v>-5.9333300000000032E-3</v>
      </c>
      <c r="V47" s="10">
        <f t="shared" si="18"/>
        <v>-5.4466600000000033E-3</v>
      </c>
    </row>
    <row r="48" spans="1:22">
      <c r="A48" s="5">
        <v>33694</v>
      </c>
      <c r="B48" s="8">
        <v>10.01333</v>
      </c>
      <c r="C48" s="8">
        <v>8.3683329999999998</v>
      </c>
      <c r="D48" s="8">
        <v>7.9666670000000002</v>
      </c>
      <c r="E48" s="8">
        <v>10.83832</v>
      </c>
      <c r="F48" s="8">
        <v>8.5298090000000002</v>
      </c>
      <c r="G48" s="8">
        <v>9.48</v>
      </c>
      <c r="H48" s="8">
        <v>8.8733330000000006</v>
      </c>
      <c r="I48" s="8">
        <v>9.4499999999999993</v>
      </c>
      <c r="J48" s="8">
        <v>7.3033330000000003</v>
      </c>
      <c r="K48" s="8">
        <v>5.5193329999999996</v>
      </c>
      <c r="L48" s="8"/>
      <c r="M48" s="10">
        <f t="shared" si="10"/>
        <v>3.4999700000000011E-3</v>
      </c>
      <c r="N48" s="10">
        <f t="shared" si="11"/>
        <v>-3.8700000000000045E-3</v>
      </c>
      <c r="O48" s="10">
        <f t="shared" si="12"/>
        <v>-3.3333300000000054E-3</v>
      </c>
      <c r="P48" s="10">
        <f t="shared" si="13"/>
        <v>-6.2722000000000125E-3</v>
      </c>
      <c r="Q48" s="10">
        <f t="shared" si="14"/>
        <v>-2.8292300000000025E-3</v>
      </c>
      <c r="R48" s="10">
        <f t="shared" si="14"/>
        <v>-2.3666599999999961E-3</v>
      </c>
      <c r="S48" s="10">
        <f t="shared" si="15"/>
        <v>-3.4999999999999966E-3</v>
      </c>
      <c r="T48" s="10">
        <f t="shared" si="17"/>
        <v>-4.9666700000000038E-3</v>
      </c>
      <c r="U48" s="10">
        <f t="shared" si="16"/>
        <v>-4.3333999999999761E-4</v>
      </c>
      <c r="V48" s="10">
        <f t="shared" si="18"/>
        <v>-3.2433400000000034E-3</v>
      </c>
    </row>
    <row r="49" spans="1:22">
      <c r="A49" s="5">
        <v>33785</v>
      </c>
      <c r="B49" s="8">
        <v>9.15</v>
      </c>
      <c r="C49" s="8">
        <v>8.5786669999999994</v>
      </c>
      <c r="D49" s="8">
        <v>8.0666670000000007</v>
      </c>
      <c r="E49" s="8">
        <v>11.019600000000001</v>
      </c>
      <c r="F49" s="8">
        <v>8.6689550000000004</v>
      </c>
      <c r="G49" s="8">
        <v>9.19</v>
      </c>
      <c r="H49" s="8">
        <v>8.92</v>
      </c>
      <c r="I49" s="8">
        <v>9.52</v>
      </c>
      <c r="J49" s="8">
        <v>7.3766670000000003</v>
      </c>
      <c r="K49" s="8">
        <v>5.6963330000000001</v>
      </c>
      <c r="L49" s="8"/>
      <c r="M49" s="10">
        <f t="shared" si="10"/>
        <v>-8.6332999999999948E-3</v>
      </c>
      <c r="N49" s="10">
        <f t="shared" si="11"/>
        <v>2.1033399999999956E-3</v>
      </c>
      <c r="O49" s="10">
        <f t="shared" si="12"/>
        <v>1.0000000000000052E-3</v>
      </c>
      <c r="P49" s="10">
        <f t="shared" si="13"/>
        <v>1.81280000000001E-3</v>
      </c>
      <c r="Q49" s="10">
        <f t="shared" si="14"/>
        <v>1.3914600000000021E-3</v>
      </c>
      <c r="R49" s="10">
        <f t="shared" si="14"/>
        <v>-2.9000000000000093E-3</v>
      </c>
      <c r="S49" s="10">
        <f t="shared" si="15"/>
        <v>4.6666999999999347E-4</v>
      </c>
      <c r="T49" s="10">
        <f t="shared" si="17"/>
        <v>7.0000000000000281E-4</v>
      </c>
      <c r="U49" s="10">
        <f t="shared" si="16"/>
        <v>7.3334000000000008E-4</v>
      </c>
      <c r="V49" s="10">
        <f t="shared" si="18"/>
        <v>1.7700000000000049E-3</v>
      </c>
    </row>
    <row r="50" spans="1:22">
      <c r="A50" s="5">
        <v>33877</v>
      </c>
      <c r="B50" s="8">
        <v>8.7366670000000006</v>
      </c>
      <c r="C50" s="8">
        <v>7.5425000000000004</v>
      </c>
      <c r="D50" s="8">
        <v>7.9666670000000002</v>
      </c>
      <c r="E50" s="8">
        <v>12.23193</v>
      </c>
      <c r="F50" s="8">
        <v>8.8991699999999998</v>
      </c>
      <c r="G50" s="8">
        <v>9.1966669999999997</v>
      </c>
      <c r="H50" s="8">
        <v>9.4633330000000004</v>
      </c>
      <c r="I50" s="8">
        <v>10.546670000000001</v>
      </c>
      <c r="J50" s="8">
        <v>6.6166669999999996</v>
      </c>
      <c r="K50" s="8">
        <v>5.1803330000000001</v>
      </c>
      <c r="L50" s="8"/>
      <c r="M50" s="10">
        <f t="shared" si="10"/>
        <v>-4.1333299999999976E-3</v>
      </c>
      <c r="N50" s="10">
        <f t="shared" si="11"/>
        <v>-1.0361669999999989E-2</v>
      </c>
      <c r="O50" s="10">
        <f t="shared" si="12"/>
        <v>-1.0000000000000052E-3</v>
      </c>
      <c r="P50" s="10">
        <f t="shared" si="13"/>
        <v>1.2123299999999997E-2</v>
      </c>
      <c r="Q50" s="10">
        <f t="shared" si="14"/>
        <v>2.3021499999999941E-3</v>
      </c>
      <c r="R50" s="10">
        <f t="shared" si="14"/>
        <v>6.6670000000002003E-5</v>
      </c>
      <c r="S50" s="10">
        <f t="shared" si="15"/>
        <v>5.4333300000000053E-3</v>
      </c>
      <c r="T50" s="10">
        <f t="shared" si="17"/>
        <v>1.0266700000000011E-2</v>
      </c>
      <c r="U50" s="10">
        <f t="shared" si="16"/>
        <v>-7.6000000000000069E-3</v>
      </c>
      <c r="V50" s="10">
        <f t="shared" si="18"/>
        <v>-5.1600000000000005E-3</v>
      </c>
    </row>
    <row r="51" spans="1:22">
      <c r="A51" s="5">
        <v>33969</v>
      </c>
      <c r="B51" s="8">
        <v>8.98</v>
      </c>
      <c r="C51" s="8">
        <v>7.7898339999999999</v>
      </c>
      <c r="D51" s="8">
        <v>7.4</v>
      </c>
      <c r="E51" s="8">
        <v>12.690910000000001</v>
      </c>
      <c r="F51" s="8">
        <v>8.2535559999999997</v>
      </c>
      <c r="G51" s="8">
        <v>8.386666</v>
      </c>
      <c r="H51" s="8">
        <v>10.01</v>
      </c>
      <c r="I51" s="8">
        <v>10.55</v>
      </c>
      <c r="J51" s="8">
        <v>6.7433329999999998</v>
      </c>
      <c r="K51" s="8">
        <v>4.9103329999999996</v>
      </c>
      <c r="L51" s="8"/>
      <c r="M51" s="10">
        <f t="shared" si="10"/>
        <v>2.4333299999999979E-3</v>
      </c>
      <c r="N51" s="10">
        <f t="shared" si="11"/>
        <v>2.4733399999999949E-3</v>
      </c>
      <c r="O51" s="10">
        <f t="shared" si="12"/>
        <v>-5.6666699999999978E-3</v>
      </c>
      <c r="P51" s="10">
        <f t="shared" si="13"/>
        <v>4.5898000000000041E-3</v>
      </c>
      <c r="Q51" s="10">
        <f t="shared" si="14"/>
        <v>-6.4561400000000017E-3</v>
      </c>
      <c r="R51" s="10">
        <f t="shared" si="14"/>
        <v>-8.1000099999999978E-3</v>
      </c>
      <c r="S51" s="10">
        <f t="shared" si="15"/>
        <v>5.4666699999999938E-3</v>
      </c>
      <c r="T51" s="10">
        <f t="shared" si="17"/>
        <v>3.3300000000000552E-5</v>
      </c>
      <c r="U51" s="10">
        <f t="shared" si="16"/>
        <v>1.2666600000000017E-3</v>
      </c>
      <c r="V51" s="10">
        <f t="shared" si="18"/>
        <v>-2.7000000000000045E-3</v>
      </c>
    </row>
    <row r="52" spans="1:22">
      <c r="A52" s="5">
        <v>34059</v>
      </c>
      <c r="B52" s="8">
        <v>8.1333330000000004</v>
      </c>
      <c r="C52" s="8">
        <v>7.7344999999999997</v>
      </c>
      <c r="D52" s="8">
        <v>6.9333330000000002</v>
      </c>
      <c r="E52" s="8">
        <v>11.64531</v>
      </c>
      <c r="F52" s="8">
        <v>7.6740940000000002</v>
      </c>
      <c r="G52" s="8">
        <v>7.9866669999999997</v>
      </c>
      <c r="H52" s="8">
        <v>9.0299999999999994</v>
      </c>
      <c r="I52" s="8">
        <v>9.77</v>
      </c>
      <c r="J52" s="8">
        <v>6.28</v>
      </c>
      <c r="K52" s="8">
        <v>4.483333</v>
      </c>
      <c r="L52" s="8"/>
      <c r="M52" s="10">
        <f t="shared" si="10"/>
        <v>-8.4666700000000008E-3</v>
      </c>
      <c r="N52" s="10">
        <f t="shared" si="11"/>
        <v>-5.5334000000000221E-4</v>
      </c>
      <c r="O52" s="10">
        <f t="shared" si="12"/>
        <v>-4.6666700000000012E-3</v>
      </c>
      <c r="P52" s="10">
        <f t="shared" si="13"/>
        <v>-1.0456000000000003E-2</v>
      </c>
      <c r="Q52" s="10">
        <f t="shared" si="14"/>
        <v>-5.7946199999999951E-3</v>
      </c>
      <c r="R52" s="10">
        <f t="shared" si="14"/>
        <v>-3.9999900000000019E-3</v>
      </c>
      <c r="S52" s="10">
        <f t="shared" si="15"/>
        <v>-9.8000000000000049E-3</v>
      </c>
      <c r="T52" s="10">
        <f t="shared" si="17"/>
        <v>-7.8000000000000118E-3</v>
      </c>
      <c r="U52" s="10">
        <f t="shared" si="16"/>
        <v>-4.6333299999999954E-3</v>
      </c>
      <c r="V52" s="10">
        <f t="shared" si="18"/>
        <v>-4.269999999999996E-3</v>
      </c>
    </row>
    <row r="53" spans="1:22">
      <c r="A53" s="5">
        <v>34150</v>
      </c>
      <c r="B53" s="8">
        <v>7.5433339999999998</v>
      </c>
      <c r="C53" s="8">
        <v>7.4971670000000001</v>
      </c>
      <c r="D53" s="8">
        <v>6.766667</v>
      </c>
      <c r="E53" s="8">
        <v>11.090210000000001</v>
      </c>
      <c r="F53" s="8">
        <v>7.0946230000000003</v>
      </c>
      <c r="G53" s="8">
        <v>8</v>
      </c>
      <c r="H53" s="8">
        <v>7.75</v>
      </c>
      <c r="I53" s="8">
        <v>9.06</v>
      </c>
      <c r="J53" s="8">
        <v>5.99</v>
      </c>
      <c r="K53" s="8">
        <v>4.790667</v>
      </c>
      <c r="L53" s="8"/>
      <c r="M53" s="10">
        <f t="shared" si="10"/>
        <v>-5.899990000000006E-3</v>
      </c>
      <c r="N53" s="10">
        <f t="shared" si="11"/>
        <v>-2.3733299999999955E-3</v>
      </c>
      <c r="O53" s="10">
        <f t="shared" si="12"/>
        <v>-1.6666600000000021E-3</v>
      </c>
      <c r="P53" s="10">
        <f t="shared" si="13"/>
        <v>-5.5509999999999952E-3</v>
      </c>
      <c r="Q53" s="10">
        <f t="shared" si="14"/>
        <v>-5.7947099999999981E-3</v>
      </c>
      <c r="R53" s="10">
        <f t="shared" si="14"/>
        <v>1.333300000000026E-4</v>
      </c>
      <c r="S53" s="10">
        <f t="shared" si="15"/>
        <v>-1.2799999999999994E-2</v>
      </c>
      <c r="T53" s="10">
        <f t="shared" si="17"/>
        <v>-7.0999999999999909E-3</v>
      </c>
      <c r="U53" s="10">
        <f t="shared" si="16"/>
        <v>-2.9000000000000002E-3</v>
      </c>
      <c r="V53" s="10">
        <f t="shared" si="18"/>
        <v>3.0733399999999999E-3</v>
      </c>
    </row>
    <row r="54" spans="1:22">
      <c r="A54" s="5">
        <v>34242</v>
      </c>
      <c r="B54" s="8">
        <v>6.7866669999999996</v>
      </c>
      <c r="C54" s="8">
        <v>7.052333</v>
      </c>
      <c r="D54" s="8">
        <v>6.4</v>
      </c>
      <c r="E54" s="8">
        <v>9.5978840000000005</v>
      </c>
      <c r="F54" s="8">
        <v>6.4012409999999997</v>
      </c>
      <c r="G54" s="8">
        <v>7.2166670000000002</v>
      </c>
      <c r="H54" s="8">
        <v>7.0833329999999997</v>
      </c>
      <c r="I54" s="8">
        <v>7.8866670000000001</v>
      </c>
      <c r="J54" s="8">
        <v>5.6166669999999996</v>
      </c>
      <c r="K54" s="8">
        <v>4.3133340000000002</v>
      </c>
      <c r="L54" s="8"/>
      <c r="M54" s="10">
        <f t="shared" si="10"/>
        <v>-7.5666700000000019E-3</v>
      </c>
      <c r="N54" s="10">
        <f t="shared" si="11"/>
        <v>-4.448340000000002E-3</v>
      </c>
      <c r="O54" s="10">
        <f t="shared" si="12"/>
        <v>-3.6666699999999964E-3</v>
      </c>
      <c r="P54" s="10">
        <f t="shared" si="13"/>
        <v>-1.4923260000000002E-2</v>
      </c>
      <c r="Q54" s="10">
        <f t="shared" si="14"/>
        <v>-6.9338200000000063E-3</v>
      </c>
      <c r="R54" s="10">
        <f t="shared" si="14"/>
        <v>-7.8333299999999977E-3</v>
      </c>
      <c r="S54" s="10">
        <f t="shared" si="15"/>
        <v>-6.666670000000003E-3</v>
      </c>
      <c r="T54" s="10">
        <f t="shared" si="17"/>
        <v>-1.1733330000000004E-2</v>
      </c>
      <c r="U54" s="10">
        <f t="shared" si="16"/>
        <v>-3.7333300000000056E-3</v>
      </c>
      <c r="V54" s="10">
        <f t="shared" si="18"/>
        <v>-4.7733299999999975E-3</v>
      </c>
    </row>
    <row r="55" spans="1:22">
      <c r="A55" s="5">
        <v>34334</v>
      </c>
      <c r="B55" s="8">
        <v>6.66</v>
      </c>
      <c r="C55" s="8">
        <v>6.7956669999999999</v>
      </c>
      <c r="D55" s="8">
        <v>5.9666670000000002</v>
      </c>
      <c r="E55" s="8">
        <v>8.5097719999999999</v>
      </c>
      <c r="F55" s="8">
        <v>5.9300170000000003</v>
      </c>
      <c r="G55" s="8">
        <v>6.7150999999999996</v>
      </c>
      <c r="H55" s="8">
        <v>6.4533329999999998</v>
      </c>
      <c r="I55" s="8">
        <v>7.44</v>
      </c>
      <c r="J55" s="8">
        <v>5.6066669999999998</v>
      </c>
      <c r="K55" s="8">
        <v>3.6963330000000001</v>
      </c>
      <c r="L55" s="8"/>
      <c r="M55" s="10">
        <f t="shared" si="10"/>
        <v>-1.2666699999999943E-3</v>
      </c>
      <c r="N55" s="10">
        <f t="shared" si="11"/>
        <v>-2.5666600000000006E-3</v>
      </c>
      <c r="O55" s="10">
        <f t="shared" si="12"/>
        <v>-4.3333300000000016E-3</v>
      </c>
      <c r="P55" s="10">
        <f t="shared" si="13"/>
        <v>-1.0881120000000006E-2</v>
      </c>
      <c r="Q55" s="10">
        <f t="shared" si="14"/>
        <v>-4.7122399999999943E-3</v>
      </c>
      <c r="R55" s="10">
        <f t="shared" si="14"/>
        <v>-5.0156700000000051E-3</v>
      </c>
      <c r="S55" s="10">
        <f t="shared" si="15"/>
        <v>-6.2999999999999992E-3</v>
      </c>
      <c r="T55" s="10">
        <f t="shared" si="17"/>
        <v>-4.4666699999999972E-3</v>
      </c>
      <c r="U55" s="10">
        <f t="shared" si="16"/>
        <v>-9.9999999999997863E-5</v>
      </c>
      <c r="V55" s="10">
        <f t="shared" si="18"/>
        <v>-6.1700100000000009E-3</v>
      </c>
    </row>
    <row r="56" spans="1:22">
      <c r="A56" s="5">
        <v>34424</v>
      </c>
      <c r="B56" s="8">
        <v>7.12</v>
      </c>
      <c r="C56" s="8">
        <v>6.7661670000000003</v>
      </c>
      <c r="D56" s="8">
        <v>6.0666669999999998</v>
      </c>
      <c r="E56" s="8">
        <v>8.298019</v>
      </c>
      <c r="F56" s="8">
        <v>5.994828</v>
      </c>
      <c r="G56" s="8">
        <v>6.8512000000000004</v>
      </c>
      <c r="H56" s="8">
        <v>6.7366669999999997</v>
      </c>
      <c r="I56" s="8">
        <v>7.1433330000000002</v>
      </c>
      <c r="J56" s="8">
        <v>6.0666669999999998</v>
      </c>
      <c r="K56" s="8">
        <v>4.0303339999999999</v>
      </c>
      <c r="L56" s="8"/>
      <c r="M56" s="10">
        <f t="shared" si="10"/>
        <v>4.5999999999999999E-3</v>
      </c>
      <c r="N56" s="10">
        <f t="shared" si="11"/>
        <v>-2.9499999999999638E-4</v>
      </c>
      <c r="O56" s="10">
        <f t="shared" si="12"/>
        <v>9.9999999999999655E-4</v>
      </c>
      <c r="P56" s="10">
        <f t="shared" si="13"/>
        <v>-2.1175299999999985E-3</v>
      </c>
      <c r="Q56" s="10">
        <f t="shared" si="14"/>
        <v>6.4810999999999732E-4</v>
      </c>
      <c r="R56" s="10">
        <f t="shared" si="14"/>
        <v>1.3610000000000078E-3</v>
      </c>
      <c r="S56" s="10">
        <f t="shared" si="15"/>
        <v>2.8333399999999997E-3</v>
      </c>
      <c r="T56" s="10">
        <f t="shared" si="17"/>
        <v>-2.9666700000000024E-3</v>
      </c>
      <c r="U56" s="10">
        <f t="shared" si="16"/>
        <v>4.5999999999999999E-3</v>
      </c>
      <c r="V56" s="10">
        <f t="shared" si="18"/>
        <v>3.3400099999999979E-3</v>
      </c>
    </row>
    <row r="57" spans="1:22">
      <c r="A57" s="5">
        <v>34515</v>
      </c>
      <c r="B57" s="8">
        <v>8.9533330000000007</v>
      </c>
      <c r="C57" s="8">
        <v>8.3915000000000006</v>
      </c>
      <c r="D57" s="8">
        <v>6.766667</v>
      </c>
      <c r="E57" s="8">
        <v>9.6303160000000005</v>
      </c>
      <c r="F57" s="8">
        <v>7.0460820000000002</v>
      </c>
      <c r="G57" s="8">
        <v>8.2776999999999994</v>
      </c>
      <c r="H57" s="8">
        <v>8.2533329999999996</v>
      </c>
      <c r="I57" s="8">
        <v>8.9566669999999995</v>
      </c>
      <c r="J57" s="8">
        <v>7.0833329999999997</v>
      </c>
      <c r="K57" s="8">
        <v>4.1183329999999998</v>
      </c>
      <c r="L57" s="8"/>
      <c r="M57" s="10">
        <f t="shared" si="10"/>
        <v>1.8333330000000005E-2</v>
      </c>
      <c r="N57" s="10">
        <f t="shared" si="11"/>
        <v>1.6253330000000003E-2</v>
      </c>
      <c r="O57" s="10">
        <f t="shared" si="12"/>
        <v>7.0000000000000019E-3</v>
      </c>
      <c r="P57" s="10">
        <f t="shared" si="13"/>
        <v>1.3322970000000005E-2</v>
      </c>
      <c r="Q57" s="10">
        <f t="shared" si="14"/>
        <v>1.0512540000000001E-2</v>
      </c>
      <c r="R57" s="10">
        <f t="shared" si="14"/>
        <v>1.4264999999999989E-2</v>
      </c>
      <c r="S57" s="10">
        <f t="shared" si="15"/>
        <v>1.5166659999999998E-2</v>
      </c>
      <c r="T57" s="10">
        <f t="shared" si="17"/>
        <v>1.8133339999999994E-2</v>
      </c>
      <c r="U57" s="10">
        <f t="shared" si="16"/>
        <v>1.0166659999999999E-2</v>
      </c>
      <c r="V57" s="10">
        <f t="shared" si="18"/>
        <v>8.7998999999999933E-4</v>
      </c>
    </row>
    <row r="58" spans="1:22">
      <c r="A58" s="5">
        <v>34607</v>
      </c>
      <c r="B58" s="8">
        <v>9.7533329999999996</v>
      </c>
      <c r="C58" s="8">
        <v>8.9943329999999992</v>
      </c>
      <c r="D58" s="8">
        <v>7.1666670000000003</v>
      </c>
      <c r="E58" s="8">
        <v>10.82931</v>
      </c>
      <c r="F58" s="8">
        <v>7.7005420000000004</v>
      </c>
      <c r="G58" s="8">
        <v>8.6937669999999994</v>
      </c>
      <c r="H58" s="8">
        <v>8.59</v>
      </c>
      <c r="I58" s="8">
        <v>11.03</v>
      </c>
      <c r="J58" s="8">
        <v>7.3333329999999997</v>
      </c>
      <c r="K58" s="8">
        <v>4.6503329999999998</v>
      </c>
      <c r="L58" s="8"/>
      <c r="M58" s="10">
        <f t="shared" si="10"/>
        <v>7.9999999999999898E-3</v>
      </c>
      <c r="N58" s="10">
        <f t="shared" si="11"/>
        <v>6.0283299999999863E-3</v>
      </c>
      <c r="O58" s="10">
        <f t="shared" si="12"/>
        <v>4.0000000000000036E-3</v>
      </c>
      <c r="P58" s="10">
        <f t="shared" si="13"/>
        <v>1.1989939999999991E-2</v>
      </c>
      <c r="Q58" s="10">
        <f t="shared" si="14"/>
        <v>6.5446000000000028E-3</v>
      </c>
      <c r="R58" s="10">
        <f t="shared" si="14"/>
        <v>4.16067E-3</v>
      </c>
      <c r="S58" s="10">
        <f t="shared" si="15"/>
        <v>3.3666700000000026E-3</v>
      </c>
      <c r="T58" s="10">
        <f t="shared" si="17"/>
        <v>2.0733329999999998E-2</v>
      </c>
      <c r="U58" s="10">
        <f t="shared" si="16"/>
        <v>2.5000000000000001E-3</v>
      </c>
      <c r="V58" s="10">
        <f t="shared" si="18"/>
        <v>5.3200000000000001E-3</v>
      </c>
    </row>
    <row r="59" spans="1:22">
      <c r="A59" s="5">
        <v>34699</v>
      </c>
      <c r="B59" s="8">
        <v>10.34</v>
      </c>
      <c r="C59" s="8">
        <v>9.0798330000000007</v>
      </c>
      <c r="D59" s="8">
        <v>7.5</v>
      </c>
      <c r="E59" s="8">
        <v>11.23352</v>
      </c>
      <c r="F59" s="8">
        <v>8.1136510000000008</v>
      </c>
      <c r="G59" s="8">
        <v>8.6657329999999995</v>
      </c>
      <c r="H59" s="8">
        <v>8.5933329999999994</v>
      </c>
      <c r="I59" s="8">
        <v>10.85</v>
      </c>
      <c r="J59" s="8">
        <v>7.8366670000000003</v>
      </c>
      <c r="K59" s="8">
        <v>4.6543330000000003</v>
      </c>
      <c r="L59" s="8"/>
      <c r="M59" s="10">
        <f t="shared" si="10"/>
        <v>5.8666700000000026E-3</v>
      </c>
      <c r="N59" s="10">
        <f t="shared" si="11"/>
        <v>8.550000000000146E-4</v>
      </c>
      <c r="O59" s="10">
        <f t="shared" si="12"/>
        <v>3.3333299999999968E-3</v>
      </c>
      <c r="P59" s="10">
        <f t="shared" si="13"/>
        <v>4.0421000000000085E-3</v>
      </c>
      <c r="Q59" s="10">
        <f t="shared" si="14"/>
        <v>4.1310900000000039E-3</v>
      </c>
      <c r="R59" s="10">
        <f t="shared" si="14"/>
        <v>-2.8033999999999893E-4</v>
      </c>
      <c r="S59" s="10">
        <f t="shared" si="15"/>
        <v>3.3329999999995861E-5</v>
      </c>
      <c r="T59" s="10">
        <f t="shared" si="17"/>
        <v>-1.7999999999999971E-3</v>
      </c>
      <c r="U59" s="10">
        <f t="shared" si="16"/>
        <v>5.0333400000000059E-3</v>
      </c>
      <c r="V59" s="10">
        <f t="shared" si="18"/>
        <v>4.0000000000004476E-5</v>
      </c>
    </row>
    <row r="60" spans="1:22">
      <c r="A60" s="5">
        <v>34789</v>
      </c>
      <c r="B60" s="8">
        <v>10.20627</v>
      </c>
      <c r="C60" s="8">
        <v>8.9643990000000002</v>
      </c>
      <c r="D60" s="8">
        <v>7.4333330000000002</v>
      </c>
      <c r="E60" s="8">
        <v>11.906370000000001</v>
      </c>
      <c r="F60" s="8">
        <v>8.0862759999999998</v>
      </c>
      <c r="G60" s="8">
        <v>8.661467</v>
      </c>
      <c r="H60" s="8">
        <v>8.7566670000000002</v>
      </c>
      <c r="I60" s="8">
        <v>10.963329999999999</v>
      </c>
      <c r="J60" s="8">
        <v>7.483333</v>
      </c>
      <c r="K60" s="8">
        <v>4.4109999999999996</v>
      </c>
      <c r="L60" s="8"/>
      <c r="M60" s="10">
        <f t="shared" si="10"/>
        <v>-1.3372999999999989E-3</v>
      </c>
      <c r="N60" s="10">
        <f t="shared" si="11"/>
        <v>-1.1543400000000048E-3</v>
      </c>
      <c r="O60" s="10">
        <f t="shared" si="12"/>
        <v>-6.6666999999999811E-4</v>
      </c>
      <c r="P60" s="10">
        <f t="shared" si="13"/>
        <v>6.7285000000000036E-3</v>
      </c>
      <c r="Q60" s="10">
        <f t="shared" si="14"/>
        <v>-2.7375000000001037E-4</v>
      </c>
      <c r="R60" s="10">
        <f t="shared" si="14"/>
        <v>-4.265999999999437E-5</v>
      </c>
      <c r="S60" s="10">
        <f t="shared" si="15"/>
        <v>1.6333400000000076E-3</v>
      </c>
      <c r="T60" s="10">
        <f t="shared" si="17"/>
        <v>1.1332999999999949E-3</v>
      </c>
      <c r="U60" s="10">
        <f t="shared" si="16"/>
        <v>-3.5333400000000024E-3</v>
      </c>
      <c r="V60" s="10">
        <f t="shared" si="18"/>
        <v>-2.433330000000007E-3</v>
      </c>
    </row>
    <row r="61" spans="1:22">
      <c r="A61" s="5">
        <v>34880</v>
      </c>
      <c r="B61" s="8">
        <v>9.2537000000000003</v>
      </c>
      <c r="C61" s="8">
        <v>8.1118260000000006</v>
      </c>
      <c r="D61" s="8">
        <v>6.9333330000000002</v>
      </c>
      <c r="E61" s="8">
        <v>11.680199999999999</v>
      </c>
      <c r="F61" s="8">
        <v>7.5971250000000001</v>
      </c>
      <c r="G61" s="8">
        <v>8.2425669999999993</v>
      </c>
      <c r="H61" s="8">
        <v>8.4466669999999997</v>
      </c>
      <c r="I61" s="8">
        <v>10.91333</v>
      </c>
      <c r="J61" s="8">
        <v>6.62</v>
      </c>
      <c r="K61" s="8">
        <v>3.318333</v>
      </c>
      <c r="L61" s="8"/>
      <c r="M61" s="10">
        <f t="shared" si="10"/>
        <v>-9.5256999999999963E-3</v>
      </c>
      <c r="N61" s="10">
        <f t="shared" si="11"/>
        <v>-8.5257299999999953E-3</v>
      </c>
      <c r="O61" s="10">
        <f t="shared" si="12"/>
        <v>-5.0000000000000001E-3</v>
      </c>
      <c r="P61" s="10">
        <f t="shared" si="13"/>
        <v>-2.2617000000000153E-3</v>
      </c>
      <c r="Q61" s="10">
        <f t="shared" si="14"/>
        <v>-4.8915099999999965E-3</v>
      </c>
      <c r="R61" s="10">
        <f t="shared" si="14"/>
        <v>-4.189000000000007E-3</v>
      </c>
      <c r="S61" s="10">
        <f t="shared" si="15"/>
        <v>-3.1000000000000051E-3</v>
      </c>
      <c r="T61" s="10">
        <f t="shared" si="17"/>
        <v>-4.9999999999998939E-4</v>
      </c>
      <c r="U61" s="10">
        <f t="shared" si="16"/>
        <v>-8.6333299999999998E-3</v>
      </c>
      <c r="V61" s="10">
        <f t="shared" si="18"/>
        <v>-1.0926669999999996E-2</v>
      </c>
    </row>
    <row r="62" spans="1:22">
      <c r="A62" s="5">
        <v>34972</v>
      </c>
      <c r="B62" s="8">
        <v>8.9641479999999998</v>
      </c>
      <c r="C62" s="8">
        <v>8.0895299999999999</v>
      </c>
      <c r="D62" s="8">
        <v>6.733333</v>
      </c>
      <c r="E62" s="8">
        <v>11.035869999999999</v>
      </c>
      <c r="F62" s="8">
        <v>7.3708099999999996</v>
      </c>
      <c r="G62" s="8">
        <v>8.1089330000000004</v>
      </c>
      <c r="H62" s="8">
        <v>8.16</v>
      </c>
      <c r="I62" s="8">
        <v>10.136670000000001</v>
      </c>
      <c r="J62" s="8">
        <v>6.3233329999999999</v>
      </c>
      <c r="K62" s="8">
        <v>3.0593330000000001</v>
      </c>
      <c r="L62" s="8"/>
      <c r="M62" s="10">
        <f t="shared" si="10"/>
        <v>-2.8955200000000047E-3</v>
      </c>
      <c r="N62" s="10">
        <f t="shared" si="11"/>
        <v>-2.2296000000000761E-4</v>
      </c>
      <c r="O62" s="10">
        <f t="shared" si="12"/>
        <v>-2.0000000000000018E-3</v>
      </c>
      <c r="P62" s="10">
        <f t="shared" si="13"/>
        <v>-6.4433000000000008E-3</v>
      </c>
      <c r="Q62" s="10">
        <f t="shared" si="14"/>
        <v>-2.263150000000005E-3</v>
      </c>
      <c r="R62" s="10">
        <f t="shared" si="14"/>
        <v>-1.3363399999999893E-3</v>
      </c>
      <c r="S62" s="10">
        <f t="shared" si="15"/>
        <v>-2.8666699999999956E-3</v>
      </c>
      <c r="T62" s="10">
        <f t="shared" si="17"/>
        <v>-7.7665999999999968E-3</v>
      </c>
      <c r="U62" s="10">
        <f t="shared" si="16"/>
        <v>-2.9666700000000024E-3</v>
      </c>
      <c r="V62" s="10">
        <f t="shared" si="18"/>
        <v>-2.589999999999999E-3</v>
      </c>
    </row>
    <row r="63" spans="1:22">
      <c r="A63" s="5">
        <v>35064</v>
      </c>
      <c r="B63" s="8">
        <v>8.4194569999999995</v>
      </c>
      <c r="C63" s="8">
        <v>7.4814119999999997</v>
      </c>
      <c r="D63" s="8">
        <v>6.3333329999999997</v>
      </c>
      <c r="E63" s="8">
        <v>10.4613</v>
      </c>
      <c r="F63" s="8">
        <v>7.0856779999999997</v>
      </c>
      <c r="G63" s="8">
        <v>7.7881669999999996</v>
      </c>
      <c r="H63" s="8">
        <v>7.54</v>
      </c>
      <c r="I63" s="8">
        <v>8.9633330000000004</v>
      </c>
      <c r="J63" s="8">
        <v>5.8933330000000002</v>
      </c>
      <c r="K63" s="8">
        <v>2.9853329999999998</v>
      </c>
      <c r="L63" s="8"/>
      <c r="M63" s="10">
        <f t="shared" si="10"/>
        <v>-5.4469100000000027E-3</v>
      </c>
      <c r="N63" s="10">
        <f t="shared" si="11"/>
        <v>-6.081180000000002E-3</v>
      </c>
      <c r="O63" s="10">
        <f t="shared" si="12"/>
        <v>-4.0000000000000036E-3</v>
      </c>
      <c r="P63" s="10">
        <f t="shared" si="13"/>
        <v>-5.7456999999999959E-3</v>
      </c>
      <c r="Q63" s="10">
        <f t="shared" si="14"/>
        <v>-2.8513199999999992E-3</v>
      </c>
      <c r="R63" s="10">
        <f t="shared" si="14"/>
        <v>-3.2076600000000076E-3</v>
      </c>
      <c r="S63" s="10">
        <f t="shared" si="15"/>
        <v>-6.2000000000000006E-3</v>
      </c>
      <c r="T63" s="10">
        <f t="shared" si="17"/>
        <v>-1.173337E-2</v>
      </c>
      <c r="U63" s="10">
        <f t="shared" si="16"/>
        <v>-4.2999999999999974E-3</v>
      </c>
      <c r="V63" s="10">
        <f t="shared" si="18"/>
        <v>-7.4000000000000292E-4</v>
      </c>
    </row>
    <row r="64" spans="1:22">
      <c r="A64" s="5">
        <v>35155</v>
      </c>
      <c r="B64" s="8">
        <v>8.3896829999999998</v>
      </c>
      <c r="C64" s="8">
        <v>7.3180670000000001</v>
      </c>
      <c r="D64" s="8">
        <v>6.1666670000000003</v>
      </c>
      <c r="E64" s="8">
        <v>9.6874120000000001</v>
      </c>
      <c r="F64" s="8">
        <v>6.5605700000000002</v>
      </c>
      <c r="G64" s="8">
        <v>7.7531999999999996</v>
      </c>
      <c r="H64" s="8">
        <v>7.6133329999999999</v>
      </c>
      <c r="I64" s="8">
        <v>8.58</v>
      </c>
      <c r="J64" s="8">
        <v>5.91</v>
      </c>
      <c r="K64" s="8">
        <v>3.23</v>
      </c>
      <c r="L64" s="8"/>
      <c r="M64" s="10">
        <f t="shared" si="10"/>
        <v>-2.9773999999999746E-4</v>
      </c>
      <c r="N64" s="10">
        <f t="shared" si="11"/>
        <v>-1.6334499999999964E-3</v>
      </c>
      <c r="O64" s="10">
        <f t="shared" si="12"/>
        <v>-1.6666599999999932E-3</v>
      </c>
      <c r="P64" s="10">
        <f t="shared" si="13"/>
        <v>-7.7388799999999949E-3</v>
      </c>
      <c r="Q64" s="10">
        <f t="shared" si="14"/>
        <v>-5.2510799999999948E-3</v>
      </c>
      <c r="R64" s="10">
        <f t="shared" si="14"/>
        <v>-3.4966999999999968E-4</v>
      </c>
      <c r="S64" s="10">
        <f t="shared" si="15"/>
        <v>7.3332999999999873E-4</v>
      </c>
      <c r="T64" s="10">
        <f t="shared" si="17"/>
        <v>-3.8333300000000037E-3</v>
      </c>
      <c r="U64" s="10">
        <f t="shared" si="16"/>
        <v>1.6666999999999987E-4</v>
      </c>
      <c r="V64" s="10">
        <f t="shared" si="18"/>
        <v>2.4466700000000019E-3</v>
      </c>
    </row>
    <row r="65" spans="1:22">
      <c r="A65" s="5">
        <v>35246</v>
      </c>
      <c r="B65" s="8">
        <v>8.8791460000000004</v>
      </c>
      <c r="C65" s="8">
        <v>7.7590680000000001</v>
      </c>
      <c r="D65" s="8">
        <v>6.5</v>
      </c>
      <c r="E65" s="8">
        <v>9.2007999999999992</v>
      </c>
      <c r="F65" s="8">
        <v>6.5016819999999997</v>
      </c>
      <c r="G65" s="8">
        <v>8.0670999999999999</v>
      </c>
      <c r="H65" s="8">
        <v>7.4633330000000004</v>
      </c>
      <c r="I65" s="8">
        <v>8.3699999999999992</v>
      </c>
      <c r="J65" s="8">
        <v>6.72</v>
      </c>
      <c r="K65" s="8">
        <v>3.3136670000000001</v>
      </c>
      <c r="L65" s="8"/>
      <c r="M65" s="10">
        <f t="shared" si="10"/>
        <v>4.8946300000000066E-3</v>
      </c>
      <c r="N65" s="10">
        <f t="shared" si="11"/>
        <v>4.4100099999999998E-3</v>
      </c>
      <c r="O65" s="10">
        <f t="shared" si="12"/>
        <v>3.3333299999999968E-3</v>
      </c>
      <c r="P65" s="10">
        <f t="shared" si="13"/>
        <v>-4.8661200000000094E-3</v>
      </c>
      <c r="Q65" s="10">
        <f t="shared" si="14"/>
        <v>-5.8888000000000495E-4</v>
      </c>
      <c r="R65" s="10">
        <f t="shared" si="14"/>
        <v>3.1390000000000029E-3</v>
      </c>
      <c r="S65" s="10">
        <f t="shared" si="15"/>
        <v>-1.4999999999999946E-3</v>
      </c>
      <c r="T65" s="10">
        <f t="shared" si="17"/>
        <v>-2.1000000000000085E-3</v>
      </c>
      <c r="U65" s="10">
        <f t="shared" si="16"/>
        <v>8.0999999999999961E-3</v>
      </c>
      <c r="V65" s="10">
        <f t="shared" si="18"/>
        <v>8.366700000000016E-4</v>
      </c>
    </row>
    <row r="66" spans="1:22">
      <c r="A66" s="5">
        <v>35338</v>
      </c>
      <c r="B66" s="8">
        <v>8.2242990000000002</v>
      </c>
      <c r="C66" s="8">
        <v>7.4520109999999997</v>
      </c>
      <c r="D66" s="8">
        <v>6.3333329999999997</v>
      </c>
      <c r="E66" s="8">
        <v>8.6910989999999995</v>
      </c>
      <c r="F66" s="8">
        <v>6.339302</v>
      </c>
      <c r="G66" s="8">
        <v>7.8510669999999996</v>
      </c>
      <c r="H66" s="8">
        <v>7.3</v>
      </c>
      <c r="I66" s="8">
        <v>8.0566659999999999</v>
      </c>
      <c r="J66" s="8">
        <v>6.78</v>
      </c>
      <c r="K66" s="8">
        <v>3.1436670000000002</v>
      </c>
      <c r="L66" s="8"/>
      <c r="M66" s="10">
        <f t="shared" si="10"/>
        <v>-6.5484700000000015E-3</v>
      </c>
      <c r="N66" s="10">
        <f t="shared" si="11"/>
        <v>-3.0705700000000034E-3</v>
      </c>
      <c r="O66" s="10">
        <f t="shared" si="12"/>
        <v>-1.6666700000000033E-3</v>
      </c>
      <c r="P66" s="10">
        <f t="shared" si="13"/>
        <v>-5.0970099999999973E-3</v>
      </c>
      <c r="Q66" s="10">
        <f t="shared" si="14"/>
        <v>-1.6237999999999975E-3</v>
      </c>
      <c r="R66" s="10">
        <f t="shared" si="14"/>
        <v>-2.1603300000000037E-3</v>
      </c>
      <c r="S66" s="10">
        <f t="shared" si="15"/>
        <v>-1.6333300000000062E-3</v>
      </c>
      <c r="T66" s="10">
        <f t="shared" si="17"/>
        <v>-3.1333399999999931E-3</v>
      </c>
      <c r="U66" s="10">
        <f t="shared" si="16"/>
        <v>6.0000000000000493E-4</v>
      </c>
      <c r="V66" s="10">
        <f t="shared" si="18"/>
        <v>-1.6999999999999993E-3</v>
      </c>
    </row>
    <row r="67" spans="1:22">
      <c r="A67" s="5">
        <v>35430</v>
      </c>
      <c r="B67" s="8">
        <v>7.3437000000000001</v>
      </c>
      <c r="C67" s="8">
        <v>6.3905149999999997</v>
      </c>
      <c r="D67" s="8">
        <v>5.9</v>
      </c>
      <c r="E67" s="8">
        <v>7.3665330000000004</v>
      </c>
      <c r="F67" s="8">
        <v>5.8469639999999998</v>
      </c>
      <c r="G67" s="8">
        <v>7.5693659999999996</v>
      </c>
      <c r="H67" s="8">
        <v>6.62</v>
      </c>
      <c r="I67" s="8">
        <v>7.1</v>
      </c>
      <c r="J67" s="8">
        <v>6.3433330000000003</v>
      </c>
      <c r="K67" s="8">
        <v>2.7186669999999999</v>
      </c>
      <c r="L67" s="8"/>
      <c r="M67" s="10">
        <f t="shared" si="10"/>
        <v>-8.8059900000000014E-3</v>
      </c>
      <c r="N67" s="10">
        <f t="shared" si="11"/>
        <v>-1.061496E-2</v>
      </c>
      <c r="O67" s="10">
        <f t="shared" si="12"/>
        <v>-4.3333299999999929E-3</v>
      </c>
      <c r="P67" s="10">
        <f t="shared" si="13"/>
        <v>-1.3245659999999991E-2</v>
      </c>
      <c r="Q67" s="10">
        <f t="shared" si="14"/>
        <v>-4.9233800000000015E-3</v>
      </c>
      <c r="R67" s="10">
        <f t="shared" si="14"/>
        <v>-2.81701E-3</v>
      </c>
      <c r="S67" s="10">
        <f t="shared" si="15"/>
        <v>-6.799999999999997E-3</v>
      </c>
      <c r="T67" s="10">
        <f t="shared" si="17"/>
        <v>-9.5666600000000029E-3</v>
      </c>
      <c r="U67" s="10">
        <f t="shared" si="16"/>
        <v>-4.3666699999999996E-3</v>
      </c>
      <c r="V67" s="10">
        <f t="shared" si="18"/>
        <v>-4.2500000000000029E-3</v>
      </c>
    </row>
    <row r="68" spans="1:22">
      <c r="A68" s="5">
        <v>35520</v>
      </c>
      <c r="B68" s="8">
        <v>7.584174</v>
      </c>
      <c r="C68" s="8">
        <v>6.4919089999999997</v>
      </c>
      <c r="D68" s="8">
        <v>5.7</v>
      </c>
      <c r="E68" s="8">
        <v>6.8679730000000001</v>
      </c>
      <c r="F68" s="8">
        <v>5.5970490000000002</v>
      </c>
      <c r="G68" s="8">
        <v>7.4019329999999997</v>
      </c>
      <c r="H68" s="8">
        <v>6.556667</v>
      </c>
      <c r="I68" s="8">
        <v>6.84</v>
      </c>
      <c r="J68" s="8">
        <v>6.5633340000000002</v>
      </c>
      <c r="K68" s="8">
        <v>2.5796670000000002</v>
      </c>
      <c r="L68" s="8"/>
      <c r="M68" s="10">
        <f t="shared" si="10"/>
        <v>2.4047399999999985E-3</v>
      </c>
      <c r="N68" s="10">
        <f t="shared" si="11"/>
        <v>1.0139399999999999E-3</v>
      </c>
      <c r="O68" s="10">
        <f t="shared" si="12"/>
        <v>-2.0000000000000018E-3</v>
      </c>
      <c r="P68" s="10">
        <f t="shared" si="13"/>
        <v>-4.9856000000000032E-3</v>
      </c>
      <c r="Q68" s="10">
        <f t="shared" si="14"/>
        <v>-2.4991499999999969E-3</v>
      </c>
      <c r="R68" s="10">
        <f t="shared" si="14"/>
        <v>-1.6743299999999995E-3</v>
      </c>
      <c r="S68" s="10">
        <f t="shared" si="15"/>
        <v>-6.3333000000000085E-4</v>
      </c>
      <c r="T68" s="10">
        <f t="shared" si="17"/>
        <v>-2.5999999999999977E-3</v>
      </c>
      <c r="U68" s="10">
        <f t="shared" si="16"/>
        <v>2.2000099999999988E-3</v>
      </c>
      <c r="V68" s="10">
        <f t="shared" si="18"/>
        <v>-1.389999999999998E-3</v>
      </c>
    </row>
    <row r="69" spans="1:22">
      <c r="A69" s="5">
        <v>35611</v>
      </c>
      <c r="B69" s="8">
        <v>7.5831179999999998</v>
      </c>
      <c r="C69" s="8">
        <v>6.5431020000000002</v>
      </c>
      <c r="D69" s="8">
        <v>5.8</v>
      </c>
      <c r="E69" s="8">
        <v>6.6782370000000002</v>
      </c>
      <c r="F69" s="8">
        <v>5.7160909999999996</v>
      </c>
      <c r="G69" s="8">
        <v>7.3159669999999997</v>
      </c>
      <c r="H69" s="8">
        <v>6.556667</v>
      </c>
      <c r="I69" s="8">
        <v>7</v>
      </c>
      <c r="J69" s="8">
        <v>6.6966669999999997</v>
      </c>
      <c r="K69" s="8">
        <v>2.6006670000000001</v>
      </c>
      <c r="L69" s="8"/>
      <c r="M69" s="10">
        <f t="shared" si="10"/>
        <v>-1.0560000000001679E-5</v>
      </c>
      <c r="N69" s="10">
        <f t="shared" si="11"/>
        <v>5.1193000000000484E-4</v>
      </c>
      <c r="O69" s="10">
        <f t="shared" si="12"/>
        <v>9.9999999999999655E-4</v>
      </c>
      <c r="P69" s="10">
        <f t="shared" si="13"/>
        <v>-1.897359999999999E-3</v>
      </c>
      <c r="Q69" s="10">
        <f t="shared" si="14"/>
        <v>1.1904199999999943E-3</v>
      </c>
      <c r="R69" s="10">
        <f t="shared" si="14"/>
        <v>-8.5965999999999983E-4</v>
      </c>
      <c r="S69" s="10">
        <f t="shared" si="15"/>
        <v>0</v>
      </c>
      <c r="T69" s="10">
        <f t="shared" si="17"/>
        <v>1.6000000000000014E-3</v>
      </c>
      <c r="U69" s="10">
        <f t="shared" si="16"/>
        <v>1.3333299999999948E-3</v>
      </c>
      <c r="V69" s="10">
        <f t="shared" ref="V69:V100" si="19">(K69-K68)/100</f>
        <v>2.0999999999999909E-4</v>
      </c>
    </row>
    <row r="70" spans="1:22">
      <c r="A70" s="5">
        <v>35703</v>
      </c>
      <c r="B70" s="8">
        <v>6.5349750000000002</v>
      </c>
      <c r="C70" s="8">
        <v>5.9446240000000001</v>
      </c>
      <c r="D70" s="8">
        <v>5.6333330000000004</v>
      </c>
      <c r="E70" s="8">
        <v>6.2012660000000004</v>
      </c>
      <c r="F70" s="8">
        <v>5.524788</v>
      </c>
      <c r="G70" s="8">
        <v>6.9895329999999998</v>
      </c>
      <c r="H70" s="8">
        <v>6.1466669999999999</v>
      </c>
      <c r="I70" s="8">
        <v>6.4333330000000002</v>
      </c>
      <c r="J70" s="8">
        <v>6.2433329999999998</v>
      </c>
      <c r="K70" s="8">
        <v>2.3563329999999998</v>
      </c>
      <c r="L70" s="8"/>
      <c r="M70" s="10">
        <f t="shared" si="10"/>
        <v>-1.0481429999999996E-2</v>
      </c>
      <c r="N70" s="10">
        <f t="shared" si="11"/>
        <v>-5.9847800000000003E-3</v>
      </c>
      <c r="O70" s="10">
        <f t="shared" si="12"/>
        <v>-1.6666699999999944E-3</v>
      </c>
      <c r="P70" s="10">
        <f t="shared" si="13"/>
        <v>-4.7697099999999982E-3</v>
      </c>
      <c r="Q70" s="10">
        <f t="shared" si="14"/>
        <v>-1.9130299999999955E-3</v>
      </c>
      <c r="R70" s="10">
        <f t="shared" si="14"/>
        <v>-3.2643399999999988E-3</v>
      </c>
      <c r="S70" s="10">
        <f t="shared" si="15"/>
        <v>-4.1000000000000012E-3</v>
      </c>
      <c r="T70" s="10">
        <f t="shared" si="17"/>
        <v>-5.6666699999999978E-3</v>
      </c>
      <c r="U70" s="10">
        <f t="shared" si="16"/>
        <v>-4.5333399999999994E-3</v>
      </c>
      <c r="V70" s="10">
        <f t="shared" si="19"/>
        <v>-2.4433400000000026E-3</v>
      </c>
    </row>
    <row r="71" spans="1:22">
      <c r="A71" s="5">
        <v>35795</v>
      </c>
      <c r="B71" s="8">
        <v>6.117407</v>
      </c>
      <c r="C71" s="8">
        <v>5.5926539999999996</v>
      </c>
      <c r="D71" s="8">
        <v>5.5</v>
      </c>
      <c r="E71" s="8">
        <v>5.8586619999999998</v>
      </c>
      <c r="F71" s="8">
        <v>5.4921150000000001</v>
      </c>
      <c r="G71" s="8">
        <v>6.5029339999999998</v>
      </c>
      <c r="H71" s="8">
        <v>5.7633330000000003</v>
      </c>
      <c r="I71" s="8">
        <v>6.1833330000000002</v>
      </c>
      <c r="J71" s="8">
        <v>5.9066669999999997</v>
      </c>
      <c r="K71" s="8">
        <v>1.958</v>
      </c>
      <c r="L71" s="8"/>
      <c r="M71" s="10">
        <f t="shared" si="10"/>
        <v>-4.1756800000000019E-3</v>
      </c>
      <c r="N71" s="10">
        <f t="shared" si="11"/>
        <v>-3.5197000000000058E-3</v>
      </c>
      <c r="O71" s="10">
        <f t="shared" si="12"/>
        <v>-1.3333300000000037E-3</v>
      </c>
      <c r="P71" s="10">
        <f t="shared" si="13"/>
        <v>-3.4260400000000056E-3</v>
      </c>
      <c r="Q71" s="10">
        <f t="shared" si="14"/>
        <v>-3.2672999999999952E-4</v>
      </c>
      <c r="R71" s="10">
        <f t="shared" si="14"/>
        <v>-4.8659899999999997E-3</v>
      </c>
      <c r="S71" s="10">
        <f t="shared" si="15"/>
        <v>-3.8333399999999963E-3</v>
      </c>
      <c r="T71" s="10">
        <f t="shared" si="17"/>
        <v>-2.5000000000000001E-3</v>
      </c>
      <c r="U71" s="10">
        <f t="shared" si="16"/>
        <v>-3.3666600000000014E-3</v>
      </c>
      <c r="V71" s="10">
        <f t="shared" si="19"/>
        <v>-3.9833299999999985E-3</v>
      </c>
    </row>
    <row r="72" spans="1:22">
      <c r="A72" s="5">
        <v>35885</v>
      </c>
      <c r="B72" s="8">
        <v>5.8526670000000003</v>
      </c>
      <c r="C72" s="8">
        <v>5.4072490000000002</v>
      </c>
      <c r="D72" s="8">
        <v>5</v>
      </c>
      <c r="E72" s="8">
        <v>5.2394020000000001</v>
      </c>
      <c r="F72" s="8">
        <v>5.0318699999999996</v>
      </c>
      <c r="G72" s="8">
        <v>6.0453000000000001</v>
      </c>
      <c r="H72" s="8">
        <v>5.18</v>
      </c>
      <c r="I72" s="8">
        <v>5.51</v>
      </c>
      <c r="J72" s="8">
        <v>5.5866670000000003</v>
      </c>
      <c r="K72" s="8">
        <v>1.9343330000000001</v>
      </c>
      <c r="L72" s="8"/>
      <c r="M72" s="10">
        <f t="shared" si="10"/>
        <v>-2.6473999999999977E-3</v>
      </c>
      <c r="N72" s="10">
        <f t="shared" si="11"/>
        <v>-1.8540499999999938E-3</v>
      </c>
      <c r="O72" s="10">
        <f t="shared" si="12"/>
        <v>-5.0000000000000001E-3</v>
      </c>
      <c r="P72" s="10">
        <f t="shared" si="13"/>
        <v>-6.1925999999999969E-3</v>
      </c>
      <c r="Q72" s="10">
        <f t="shared" si="14"/>
        <v>-4.6024500000000045E-3</v>
      </c>
      <c r="R72" s="10">
        <f t="shared" si="14"/>
        <v>-4.5763399999999965E-3</v>
      </c>
      <c r="S72" s="10">
        <f t="shared" si="15"/>
        <v>-5.8333300000000055E-3</v>
      </c>
      <c r="T72" s="10">
        <f t="shared" si="17"/>
        <v>-6.7333300000000044E-3</v>
      </c>
      <c r="U72" s="10">
        <f t="shared" si="16"/>
        <v>-3.1999999999999941E-3</v>
      </c>
      <c r="V72" s="10">
        <f t="shared" si="19"/>
        <v>-2.3666999999999883E-4</v>
      </c>
    </row>
    <row r="73" spans="1:22">
      <c r="A73" s="5">
        <v>35976</v>
      </c>
      <c r="B73" s="8">
        <v>5.633413</v>
      </c>
      <c r="C73" s="8">
        <v>5.3393389999999998</v>
      </c>
      <c r="D73" s="8">
        <v>4.9000000000000004</v>
      </c>
      <c r="E73" s="8">
        <v>5.0709280000000003</v>
      </c>
      <c r="F73" s="8">
        <v>4.942698</v>
      </c>
      <c r="G73" s="8">
        <v>5.8213330000000001</v>
      </c>
      <c r="H73" s="8">
        <v>5.08</v>
      </c>
      <c r="I73" s="8">
        <v>5.1266670000000003</v>
      </c>
      <c r="J73" s="8">
        <v>5.5966670000000001</v>
      </c>
      <c r="K73" s="8">
        <v>1.687333</v>
      </c>
      <c r="L73" s="8"/>
      <c r="M73" s="10">
        <f t="shared" si="10"/>
        <v>-2.1925400000000028E-3</v>
      </c>
      <c r="N73" s="10">
        <f t="shared" si="11"/>
        <v>-6.7910000000000355E-4</v>
      </c>
      <c r="O73" s="10">
        <f t="shared" si="12"/>
        <v>-9.9999999999999655E-4</v>
      </c>
      <c r="P73" s="10">
        <f t="shared" si="13"/>
        <v>-1.6847399999999979E-3</v>
      </c>
      <c r="Q73" s="10">
        <f t="shared" si="14"/>
        <v>-8.9171999999999581E-4</v>
      </c>
      <c r="R73" s="10">
        <f t="shared" si="14"/>
        <v>-2.2396700000000005E-3</v>
      </c>
      <c r="S73" s="10">
        <f t="shared" si="15"/>
        <v>-9.9999999999999655E-4</v>
      </c>
      <c r="T73" s="10">
        <f t="shared" si="17"/>
        <v>-3.8333299999999946E-3</v>
      </c>
      <c r="U73" s="10">
        <f t="shared" si="16"/>
        <v>9.9999999999997863E-5</v>
      </c>
      <c r="V73" s="10">
        <f t="shared" si="19"/>
        <v>-2.4700000000000013E-3</v>
      </c>
    </row>
    <row r="74" spans="1:22">
      <c r="A74" s="5">
        <v>36068</v>
      </c>
      <c r="B74" s="8">
        <v>5.5019280000000004</v>
      </c>
      <c r="C74" s="8">
        <v>5.3864650000000003</v>
      </c>
      <c r="D74" s="8">
        <v>4.4000000000000004</v>
      </c>
      <c r="E74" s="8">
        <v>4.7182810000000002</v>
      </c>
      <c r="F74" s="8">
        <v>4.5004840000000002</v>
      </c>
      <c r="G74" s="8">
        <v>5.5178330000000004</v>
      </c>
      <c r="H74" s="8">
        <v>4.5599999999999996</v>
      </c>
      <c r="I74" s="8">
        <v>4.8133340000000002</v>
      </c>
      <c r="J74" s="8">
        <v>5.2033329999999998</v>
      </c>
      <c r="K74" s="8">
        <v>1.429333</v>
      </c>
      <c r="L74" s="8"/>
      <c r="M74" s="10">
        <f t="shared" si="10"/>
        <v>-1.3148499999999963E-3</v>
      </c>
      <c r="N74" s="10">
        <f t="shared" si="11"/>
        <v>4.7126000000000443E-4</v>
      </c>
      <c r="O74" s="10">
        <f t="shared" si="12"/>
        <v>-5.0000000000000001E-3</v>
      </c>
      <c r="P74" s="10">
        <f t="shared" si="13"/>
        <v>-3.5264700000000016E-3</v>
      </c>
      <c r="Q74" s="10">
        <f t="shared" si="14"/>
        <v>-4.4221399999999989E-3</v>
      </c>
      <c r="R74" s="10">
        <f t="shared" si="14"/>
        <v>-3.0349999999999965E-3</v>
      </c>
      <c r="S74" s="10">
        <f t="shared" si="15"/>
        <v>-5.200000000000005E-3</v>
      </c>
      <c r="T74" s="10">
        <f t="shared" si="17"/>
        <v>-3.133330000000001E-3</v>
      </c>
      <c r="U74" s="10">
        <f t="shared" si="16"/>
        <v>-3.933340000000003E-3</v>
      </c>
      <c r="V74" s="10">
        <f t="shared" si="19"/>
        <v>-2.5800000000000003E-3</v>
      </c>
    </row>
    <row r="75" spans="1:22">
      <c r="A75" s="5">
        <v>36160</v>
      </c>
      <c r="B75" s="8">
        <v>4.9838740000000001</v>
      </c>
      <c r="C75" s="8">
        <v>4.9831589999999997</v>
      </c>
      <c r="D75" s="8">
        <v>4.0333329999999998</v>
      </c>
      <c r="E75" s="8">
        <v>4.3030949999999999</v>
      </c>
      <c r="F75" s="8">
        <v>4.0857900000000003</v>
      </c>
      <c r="G75" s="8">
        <v>4.8193659999999996</v>
      </c>
      <c r="H75" s="8">
        <v>4.1666670000000003</v>
      </c>
      <c r="I75" s="8">
        <v>4.5066670000000002</v>
      </c>
      <c r="J75" s="8">
        <v>4.67</v>
      </c>
      <c r="K75" s="8">
        <v>1.1146670000000001</v>
      </c>
      <c r="L75" s="8"/>
      <c r="M75" s="10">
        <f t="shared" si="10"/>
        <v>-5.1805400000000026E-3</v>
      </c>
      <c r="N75" s="10">
        <f t="shared" si="11"/>
        <v>-4.0330600000000058E-3</v>
      </c>
      <c r="O75" s="10">
        <f t="shared" si="12"/>
        <v>-3.6666700000000051E-3</v>
      </c>
      <c r="P75" s="10">
        <f t="shared" si="13"/>
        <v>-4.1518600000000029E-3</v>
      </c>
      <c r="Q75" s="10">
        <f t="shared" si="14"/>
        <v>-4.1469399999999991E-3</v>
      </c>
      <c r="R75" s="10">
        <f t="shared" si="14"/>
        <v>-6.9846700000000088E-3</v>
      </c>
      <c r="S75" s="10">
        <f t="shared" si="15"/>
        <v>-3.9333299999999927E-3</v>
      </c>
      <c r="T75" s="10">
        <f t="shared" si="17"/>
        <v>-3.0666700000000001E-3</v>
      </c>
      <c r="U75" s="10">
        <f t="shared" si="16"/>
        <v>-5.3333299999999981E-3</v>
      </c>
      <c r="V75" s="10">
        <f t="shared" si="19"/>
        <v>-3.146659999999999E-3</v>
      </c>
    </row>
    <row r="76" spans="1:22">
      <c r="A76" s="5">
        <v>36250</v>
      </c>
      <c r="B76" s="8">
        <v>5.3181390000000004</v>
      </c>
      <c r="C76" s="8">
        <v>5.096978</v>
      </c>
      <c r="D76" s="8">
        <v>3.8633329999999999</v>
      </c>
      <c r="E76" s="8">
        <v>4.0522489999999998</v>
      </c>
      <c r="F76" s="8">
        <v>3.9441600000000001</v>
      </c>
      <c r="G76" s="8">
        <v>4.4580339999999996</v>
      </c>
      <c r="H76" s="8">
        <v>4.04</v>
      </c>
      <c r="I76" s="8">
        <v>4.2133330000000004</v>
      </c>
      <c r="J76" s="8">
        <v>4.983333</v>
      </c>
      <c r="K76" s="8">
        <v>1.947667</v>
      </c>
      <c r="L76" s="8"/>
      <c r="M76" s="10">
        <f t="shared" si="10"/>
        <v>3.3426500000000026E-3</v>
      </c>
      <c r="N76" s="10">
        <f t="shared" si="11"/>
        <v>1.1381900000000033E-3</v>
      </c>
      <c r="O76" s="10">
        <f t="shared" si="12"/>
        <v>-1.6999999999999993E-3</v>
      </c>
      <c r="P76" s="10">
        <f t="shared" si="13"/>
        <v>-2.5084600000000014E-3</v>
      </c>
      <c r="Q76" s="10">
        <f t="shared" si="14"/>
        <v>-1.4163000000000014E-3</v>
      </c>
      <c r="R76" s="10">
        <f t="shared" si="14"/>
        <v>-3.6133199999999997E-3</v>
      </c>
      <c r="S76" s="10">
        <f t="shared" si="15"/>
        <v>-1.2666700000000032E-3</v>
      </c>
      <c r="T76" s="10">
        <f t="shared" si="17"/>
        <v>-2.9333399999999978E-3</v>
      </c>
      <c r="U76" s="10">
        <f t="shared" si="16"/>
        <v>3.133330000000001E-3</v>
      </c>
      <c r="V76" s="10">
        <f t="shared" si="19"/>
        <v>8.3299999999999989E-3</v>
      </c>
    </row>
    <row r="77" spans="1:22">
      <c r="A77" s="5">
        <v>36341</v>
      </c>
      <c r="B77" s="8">
        <v>5.8132929999999998</v>
      </c>
      <c r="C77" s="8">
        <v>5.3233110000000003</v>
      </c>
      <c r="D77" s="8">
        <v>4.0733329999999999</v>
      </c>
      <c r="E77" s="8">
        <v>4.3202259999999999</v>
      </c>
      <c r="F77" s="8">
        <v>4.2035780000000003</v>
      </c>
      <c r="G77" s="8">
        <v>4.8901329999999996</v>
      </c>
      <c r="H77" s="8">
        <v>4.3366670000000003</v>
      </c>
      <c r="I77" s="8">
        <v>4.5366669999999996</v>
      </c>
      <c r="J77" s="8">
        <v>5.54</v>
      </c>
      <c r="K77" s="8">
        <v>1.5096670000000001</v>
      </c>
      <c r="L77" s="8"/>
      <c r="M77" s="10">
        <f t="shared" si="10"/>
        <v>4.9515399999999939E-3</v>
      </c>
      <c r="N77" s="10">
        <f t="shared" si="11"/>
        <v>2.2633300000000035E-3</v>
      </c>
      <c r="O77" s="10">
        <f t="shared" si="12"/>
        <v>2.0999999999999994E-3</v>
      </c>
      <c r="P77" s="10">
        <f t="shared" si="13"/>
        <v>2.6797700000000015E-3</v>
      </c>
      <c r="Q77" s="10">
        <f t="shared" si="14"/>
        <v>2.5941800000000015E-3</v>
      </c>
      <c r="R77" s="10">
        <f t="shared" si="14"/>
        <v>4.3209900000000002E-3</v>
      </c>
      <c r="S77" s="10">
        <f t="shared" si="15"/>
        <v>2.9666700000000024E-3</v>
      </c>
      <c r="T77" s="10">
        <f t="shared" si="17"/>
        <v>3.2333399999999912E-3</v>
      </c>
      <c r="U77" s="10">
        <f t="shared" si="16"/>
        <v>5.5666700000000001E-3</v>
      </c>
      <c r="V77" s="10">
        <f t="shared" si="19"/>
        <v>-4.3799999999999993E-3</v>
      </c>
    </row>
    <row r="78" spans="1:22">
      <c r="A78" s="5">
        <v>36433</v>
      </c>
      <c r="B78" s="8">
        <v>6.272424</v>
      </c>
      <c r="C78" s="8">
        <v>5.6560319999999997</v>
      </c>
      <c r="D78" s="8">
        <v>4.8666669999999996</v>
      </c>
      <c r="E78" s="8">
        <v>5.1331819999999997</v>
      </c>
      <c r="F78" s="8">
        <v>5.0045460000000004</v>
      </c>
      <c r="G78" s="8">
        <v>5.4980669999999998</v>
      </c>
      <c r="H78" s="8">
        <v>5.2</v>
      </c>
      <c r="I78" s="8">
        <v>5.48</v>
      </c>
      <c r="J78" s="8">
        <v>5.8833330000000004</v>
      </c>
      <c r="K78" s="8">
        <v>1.78</v>
      </c>
      <c r="L78" s="8"/>
      <c r="M78" s="10">
        <f t="shared" si="10"/>
        <v>4.5913100000000021E-3</v>
      </c>
      <c r="N78" s="10">
        <f t="shared" si="11"/>
        <v>3.3272099999999936E-3</v>
      </c>
      <c r="O78" s="10">
        <f t="shared" si="12"/>
        <v>7.9333399999999971E-3</v>
      </c>
      <c r="P78" s="10">
        <f t="shared" si="13"/>
        <v>8.1295599999999975E-3</v>
      </c>
      <c r="Q78" s="10">
        <f t="shared" si="14"/>
        <v>8.0096800000000017E-3</v>
      </c>
      <c r="R78" s="10">
        <f t="shared" si="14"/>
        <v>6.0793400000000017E-3</v>
      </c>
      <c r="S78" s="10">
        <f t="shared" si="15"/>
        <v>8.6333299999999998E-3</v>
      </c>
      <c r="T78" s="10">
        <f t="shared" si="17"/>
        <v>9.4333300000000089E-3</v>
      </c>
      <c r="U78" s="10">
        <f t="shared" si="16"/>
        <v>3.4333300000000035E-3</v>
      </c>
      <c r="V78" s="10">
        <f t="shared" si="19"/>
        <v>2.7033299999999994E-3</v>
      </c>
    </row>
    <row r="79" spans="1:22">
      <c r="A79" s="5">
        <v>36525</v>
      </c>
      <c r="B79" s="8">
        <v>6.6333909999999996</v>
      </c>
      <c r="C79" s="8">
        <v>6.0880869999999998</v>
      </c>
      <c r="D79" s="8">
        <v>5.16</v>
      </c>
      <c r="E79" s="8">
        <v>5.4035890000000002</v>
      </c>
      <c r="F79" s="8">
        <v>5.2828650000000001</v>
      </c>
      <c r="G79" s="8">
        <v>5.5278669999999996</v>
      </c>
      <c r="H79" s="8">
        <v>5.5</v>
      </c>
      <c r="I79" s="8">
        <v>5.69</v>
      </c>
      <c r="J79" s="8">
        <v>6.14</v>
      </c>
      <c r="K79" s="8">
        <v>1.758667</v>
      </c>
      <c r="L79" s="8"/>
      <c r="M79" s="10">
        <f t="shared" si="10"/>
        <v>3.6096699999999958E-3</v>
      </c>
      <c r="N79" s="10">
        <f t="shared" si="11"/>
        <v>4.3205500000000011E-3</v>
      </c>
      <c r="O79" s="10">
        <f t="shared" si="12"/>
        <v>2.9333300000000053E-3</v>
      </c>
      <c r="P79" s="10">
        <f t="shared" si="13"/>
        <v>2.704070000000005E-3</v>
      </c>
      <c r="Q79" s="10">
        <f t="shared" si="14"/>
        <v>2.7831899999999975E-3</v>
      </c>
      <c r="R79" s="10">
        <f t="shared" si="14"/>
        <v>2.9799999999999824E-4</v>
      </c>
      <c r="S79" s="10">
        <f t="shared" si="15"/>
        <v>2.9999999999999983E-3</v>
      </c>
      <c r="T79" s="10">
        <f t="shared" si="17"/>
        <v>2.0999999999999994E-3</v>
      </c>
      <c r="U79" s="10">
        <f t="shared" si="16"/>
        <v>2.5666699999999931E-3</v>
      </c>
      <c r="V79" s="10">
        <f t="shared" si="19"/>
        <v>-2.1333000000000045E-4</v>
      </c>
    </row>
    <row r="80" spans="1:22">
      <c r="A80" s="5">
        <v>36616</v>
      </c>
      <c r="B80" s="8">
        <v>6.9019830000000004</v>
      </c>
      <c r="C80" s="8">
        <v>6.286111</v>
      </c>
      <c r="D80" s="8">
        <v>5.46</v>
      </c>
      <c r="E80" s="8">
        <v>5.6796939999999996</v>
      </c>
      <c r="F80" s="8">
        <v>5.5709590000000002</v>
      </c>
      <c r="G80" s="8">
        <v>5.6093669999999998</v>
      </c>
      <c r="H80" s="8">
        <v>5.66</v>
      </c>
      <c r="I80" s="8">
        <v>5.7866669999999996</v>
      </c>
      <c r="J80" s="8">
        <v>6.48</v>
      </c>
      <c r="K80" s="8">
        <v>1.768667</v>
      </c>
      <c r="L80" s="8"/>
      <c r="M80" s="10">
        <f t="shared" si="10"/>
        <v>2.6859200000000083E-3</v>
      </c>
      <c r="N80" s="10">
        <f t="shared" si="11"/>
        <v>1.980240000000002E-3</v>
      </c>
      <c r="O80" s="10">
        <f t="shared" si="12"/>
        <v>2.9999999999999983E-3</v>
      </c>
      <c r="P80" s="10">
        <f t="shared" si="13"/>
        <v>2.7610499999999936E-3</v>
      </c>
      <c r="Q80" s="10">
        <f t="shared" si="14"/>
        <v>2.8809400000000007E-3</v>
      </c>
      <c r="R80" s="10">
        <f t="shared" si="14"/>
        <v>8.1500000000000127E-4</v>
      </c>
      <c r="S80" s="10">
        <f t="shared" si="15"/>
        <v>1.6000000000000014E-3</v>
      </c>
      <c r="T80" s="10">
        <f t="shared" si="17"/>
        <v>9.6666999999999175E-4</v>
      </c>
      <c r="U80" s="10">
        <f t="shared" si="16"/>
        <v>3.4000000000000076E-3</v>
      </c>
      <c r="V80" s="10">
        <f t="shared" si="19"/>
        <v>1.0000000000000009E-4</v>
      </c>
    </row>
    <row r="81" spans="1:22">
      <c r="A81" s="5">
        <v>36707</v>
      </c>
      <c r="B81" s="8">
        <v>6.3009130000000004</v>
      </c>
      <c r="C81" s="8">
        <v>6.0115550000000004</v>
      </c>
      <c r="D81" s="8">
        <v>5.2633330000000003</v>
      </c>
      <c r="E81" s="8">
        <v>5.5112189999999996</v>
      </c>
      <c r="F81" s="8">
        <v>5.3863810000000001</v>
      </c>
      <c r="G81" s="8">
        <v>5.3114330000000001</v>
      </c>
      <c r="H81" s="8">
        <v>5.49</v>
      </c>
      <c r="I81" s="8">
        <v>5.2966670000000002</v>
      </c>
      <c r="J81" s="8">
        <v>6.1766670000000001</v>
      </c>
      <c r="K81" s="8">
        <v>1.7030000000000001</v>
      </c>
      <c r="L81" s="8"/>
      <c r="M81" s="10">
        <f t="shared" si="10"/>
        <v>-6.0106999999999999E-3</v>
      </c>
      <c r="N81" s="10">
        <f t="shared" si="11"/>
        <v>-2.7455599999999959E-3</v>
      </c>
      <c r="O81" s="10">
        <f t="shared" si="12"/>
        <v>-1.9666699999999972E-3</v>
      </c>
      <c r="P81" s="10">
        <f t="shared" si="13"/>
        <v>-1.6847499999999994E-3</v>
      </c>
      <c r="Q81" s="10">
        <f t="shared" si="14"/>
        <v>-1.8457800000000013E-3</v>
      </c>
      <c r="R81" s="10">
        <f t="shared" si="14"/>
        <v>-2.979339999999997E-3</v>
      </c>
      <c r="S81" s="10">
        <f t="shared" si="15"/>
        <v>-1.6999999999999993E-3</v>
      </c>
      <c r="T81" s="10">
        <f t="shared" si="17"/>
        <v>-4.8999999999999929E-3</v>
      </c>
      <c r="U81" s="10">
        <f t="shared" si="16"/>
        <v>-3.0333300000000029E-3</v>
      </c>
      <c r="V81" s="10">
        <f t="shared" si="19"/>
        <v>-6.5666999999999917E-4</v>
      </c>
    </row>
    <row r="82" spans="1:22">
      <c r="A82" s="5">
        <v>36799</v>
      </c>
      <c r="B82" s="8">
        <v>6.1751620000000003</v>
      </c>
      <c r="C82" s="8">
        <v>5.7864550000000001</v>
      </c>
      <c r="D82" s="8">
        <v>5.2466660000000003</v>
      </c>
      <c r="E82" s="8">
        <v>5.5312919999999997</v>
      </c>
      <c r="F82" s="8">
        <v>5.3928430000000001</v>
      </c>
      <c r="G82" s="8">
        <v>5.3190999999999997</v>
      </c>
      <c r="H82" s="8">
        <v>5.5</v>
      </c>
      <c r="I82" s="8">
        <v>5.2933339999999998</v>
      </c>
      <c r="J82" s="8">
        <v>5.8933330000000002</v>
      </c>
      <c r="K82" s="8">
        <v>1.7716670000000001</v>
      </c>
      <c r="L82" s="8"/>
      <c r="M82" s="10">
        <f t="shared" si="10"/>
        <v>-1.2575100000000016E-3</v>
      </c>
      <c r="N82" s="10">
        <f t="shared" si="11"/>
        <v>-2.251000000000003E-3</v>
      </c>
      <c r="O82" s="10">
        <f t="shared" si="12"/>
        <v>-1.6666999999999987E-4</v>
      </c>
      <c r="P82" s="10">
        <f t="shared" si="13"/>
        <v>2.0073000000000007E-4</v>
      </c>
      <c r="Q82" s="10">
        <f t="shared" si="14"/>
        <v>6.4619999999999676E-5</v>
      </c>
      <c r="R82" s="10">
        <f t="shared" si="14"/>
        <v>7.6669999999996459E-5</v>
      </c>
      <c r="S82" s="10">
        <f t="shared" si="15"/>
        <v>9.9999999999997863E-5</v>
      </c>
      <c r="T82" s="10">
        <f t="shared" si="17"/>
        <v>-3.3330000000004744E-5</v>
      </c>
      <c r="U82" s="10">
        <f t="shared" si="16"/>
        <v>-2.8333399999999997E-3</v>
      </c>
      <c r="V82" s="10">
        <f t="shared" si="19"/>
        <v>6.8667000000000034E-4</v>
      </c>
    </row>
    <row r="83" spans="1:22">
      <c r="A83" s="5">
        <v>36891</v>
      </c>
      <c r="B83" s="8">
        <v>5.8802190000000003</v>
      </c>
      <c r="C83" s="8">
        <v>5.6175269999999999</v>
      </c>
      <c r="D83" s="8">
        <v>5.0833329999999997</v>
      </c>
      <c r="E83" s="8">
        <v>5.381259</v>
      </c>
      <c r="F83" s="8">
        <v>5.2276949999999998</v>
      </c>
      <c r="G83" s="8">
        <v>5.0759999999999996</v>
      </c>
      <c r="H83" s="8">
        <v>5.2633330000000003</v>
      </c>
      <c r="I83" s="8">
        <v>5.0933330000000003</v>
      </c>
      <c r="J83" s="8">
        <v>5.5666669999999998</v>
      </c>
      <c r="K83" s="8">
        <v>1.7343329999999999</v>
      </c>
      <c r="L83" s="8"/>
      <c r="M83" s="10">
        <f t="shared" si="10"/>
        <v>-2.9494299999999994E-3</v>
      </c>
      <c r="N83" s="10">
        <f t="shared" si="11"/>
        <v>-1.689280000000002E-3</v>
      </c>
      <c r="O83" s="10">
        <f t="shared" si="12"/>
        <v>-1.6333300000000062E-3</v>
      </c>
      <c r="P83" s="10">
        <f t="shared" si="13"/>
        <v>-1.5003299999999963E-3</v>
      </c>
      <c r="Q83" s="10">
        <f t="shared" si="14"/>
        <v>-1.6514800000000029E-3</v>
      </c>
      <c r="R83" s="10">
        <f t="shared" si="14"/>
        <v>-2.4310000000000009E-3</v>
      </c>
      <c r="S83" s="10">
        <f t="shared" si="15"/>
        <v>-2.3666699999999974E-3</v>
      </c>
      <c r="T83" s="10">
        <f t="shared" si="17"/>
        <v>-2.0000099999999943E-3</v>
      </c>
      <c r="U83" s="10">
        <f t="shared" si="16"/>
        <v>-3.2666600000000033E-3</v>
      </c>
      <c r="V83" s="10">
        <f t="shared" si="19"/>
        <v>-3.7334000000000201E-4</v>
      </c>
    </row>
    <row r="84" spans="1:22">
      <c r="A84" s="5">
        <v>36981</v>
      </c>
      <c r="B84" s="8">
        <v>5.2858029999999996</v>
      </c>
      <c r="C84" s="8">
        <v>5.3833330000000004</v>
      </c>
      <c r="D84" s="8">
        <v>4.75</v>
      </c>
      <c r="E84" s="8">
        <v>5.0781890000000001</v>
      </c>
      <c r="F84" s="8">
        <v>4.90306</v>
      </c>
      <c r="G84" s="8">
        <v>4.791633</v>
      </c>
      <c r="H84" s="8">
        <v>4.983333</v>
      </c>
      <c r="I84" s="8">
        <v>4.8333329999999997</v>
      </c>
      <c r="J84" s="8">
        <v>5.05</v>
      </c>
      <c r="K84" s="8">
        <v>1.3640000000000001</v>
      </c>
      <c r="L84" s="8"/>
      <c r="M84" s="10">
        <f t="shared" si="10"/>
        <v>-5.9441600000000074E-3</v>
      </c>
      <c r="N84" s="10">
        <f t="shared" si="11"/>
        <v>-2.3419399999999955E-3</v>
      </c>
      <c r="O84" s="10">
        <f t="shared" si="12"/>
        <v>-3.3333299999999968E-3</v>
      </c>
      <c r="P84" s="10">
        <f t="shared" si="13"/>
        <v>-3.0306999999999995E-3</v>
      </c>
      <c r="Q84" s="10">
        <f t="shared" si="14"/>
        <v>-3.2463499999999977E-3</v>
      </c>
      <c r="R84" s="10">
        <f t="shared" si="14"/>
        <v>-2.8436699999999961E-3</v>
      </c>
      <c r="S84" s="10">
        <f t="shared" si="15"/>
        <v>-2.8000000000000026E-3</v>
      </c>
      <c r="T84" s="10">
        <f t="shared" si="17"/>
        <v>-2.6000000000000068E-3</v>
      </c>
      <c r="U84" s="10">
        <f t="shared" si="16"/>
        <v>-5.1666699999999999E-3</v>
      </c>
      <c r="V84" s="10">
        <f t="shared" si="19"/>
        <v>-3.7033299999999982E-3</v>
      </c>
    </row>
    <row r="85" spans="1:22">
      <c r="A85" s="5">
        <v>37072</v>
      </c>
      <c r="B85" s="8">
        <v>5.8058170000000002</v>
      </c>
      <c r="C85" s="8">
        <v>5.7203200000000001</v>
      </c>
      <c r="D85" s="8">
        <v>4.96</v>
      </c>
      <c r="E85" s="8">
        <v>5.2897600000000002</v>
      </c>
      <c r="F85" s="8">
        <v>5.11897</v>
      </c>
      <c r="G85" s="8">
        <v>5.0857330000000003</v>
      </c>
      <c r="H85" s="8">
        <v>5.3133340000000002</v>
      </c>
      <c r="I85" s="8">
        <v>5.193333</v>
      </c>
      <c r="J85" s="8">
        <v>5.27</v>
      </c>
      <c r="K85" s="8">
        <v>1.2390000000000001</v>
      </c>
      <c r="L85" s="8"/>
      <c r="M85" s="10">
        <f t="shared" si="10"/>
        <v>5.2001400000000067E-3</v>
      </c>
      <c r="N85" s="10">
        <f t="shared" si="11"/>
        <v>3.369869999999997E-3</v>
      </c>
      <c r="O85" s="10">
        <f t="shared" si="12"/>
        <v>2.0999999999999994E-3</v>
      </c>
      <c r="P85" s="10">
        <f t="shared" si="13"/>
        <v>2.1157100000000015E-3</v>
      </c>
      <c r="Q85" s="10">
        <f t="shared" si="14"/>
        <v>2.1591000000000006E-3</v>
      </c>
      <c r="R85" s="10">
        <f t="shared" si="14"/>
        <v>2.9410000000000026E-3</v>
      </c>
      <c r="S85" s="10">
        <f t="shared" si="15"/>
        <v>3.3000100000000021E-3</v>
      </c>
      <c r="T85" s="10">
        <f t="shared" si="17"/>
        <v>3.6000000000000034E-3</v>
      </c>
      <c r="U85" s="10">
        <f t="shared" si="16"/>
        <v>2.1999999999999975E-3</v>
      </c>
      <c r="V85" s="10">
        <f t="shared" si="19"/>
        <v>-1.25E-3</v>
      </c>
    </row>
    <row r="86" spans="1:22">
      <c r="A86" s="5">
        <v>37164</v>
      </c>
      <c r="B86" s="8">
        <v>5.8087119999999999</v>
      </c>
      <c r="C86" s="8">
        <v>5.5446720000000003</v>
      </c>
      <c r="D86" s="8">
        <v>4.8833330000000004</v>
      </c>
      <c r="E86" s="8">
        <v>5.2140319999999996</v>
      </c>
      <c r="F86" s="8">
        <v>5.0156049999999999</v>
      </c>
      <c r="G86" s="8">
        <v>5.0589000000000004</v>
      </c>
      <c r="H86" s="8">
        <v>4.99</v>
      </c>
      <c r="I86" s="8">
        <v>5.28</v>
      </c>
      <c r="J86" s="8">
        <v>4.9800000000000004</v>
      </c>
      <c r="K86" s="8">
        <v>1.3313330000000001</v>
      </c>
      <c r="L86" s="8"/>
      <c r="M86" s="10">
        <f t="shared" si="10"/>
        <v>2.8949999999996479E-5</v>
      </c>
      <c r="N86" s="10">
        <f t="shared" si="11"/>
        <v>-1.756479999999998E-3</v>
      </c>
      <c r="O86" s="10">
        <f t="shared" si="12"/>
        <v>-7.6666999999999599E-4</v>
      </c>
      <c r="P86" s="10">
        <f t="shared" si="13"/>
        <v>-7.5728000000000687E-4</v>
      </c>
      <c r="Q86" s="10">
        <f t="shared" si="14"/>
        <v>-1.0336500000000014E-3</v>
      </c>
      <c r="R86" s="10">
        <f t="shared" si="14"/>
        <v>-2.6832999999999886E-4</v>
      </c>
      <c r="S86" s="10">
        <f t="shared" si="15"/>
        <v>-3.2333399999999999E-3</v>
      </c>
      <c r="T86" s="10">
        <f t="shared" si="17"/>
        <v>8.6667000000000276E-4</v>
      </c>
      <c r="U86" s="10">
        <f t="shared" si="16"/>
        <v>-2.8999999999999916E-3</v>
      </c>
      <c r="V86" s="10">
        <f t="shared" si="19"/>
        <v>9.2332999999999998E-4</v>
      </c>
    </row>
    <row r="87" spans="1:22">
      <c r="A87" s="5">
        <v>37256</v>
      </c>
      <c r="B87" s="8">
        <v>5.5607259999999998</v>
      </c>
      <c r="C87" s="8">
        <v>5.2727639999999996</v>
      </c>
      <c r="D87" s="8">
        <v>4.5966670000000001</v>
      </c>
      <c r="E87" s="8">
        <v>4.8791539999999998</v>
      </c>
      <c r="F87" s="8">
        <v>4.7202029999999997</v>
      </c>
      <c r="G87" s="8">
        <v>4.7817340000000002</v>
      </c>
      <c r="H87" s="8">
        <v>4.79</v>
      </c>
      <c r="I87" s="8">
        <v>5.1233329999999997</v>
      </c>
      <c r="J87" s="8">
        <v>4.7699999999999996</v>
      </c>
      <c r="K87" s="8">
        <v>1.3416669999999999</v>
      </c>
      <c r="L87" s="8"/>
      <c r="M87" s="10">
        <f t="shared" si="10"/>
        <v>-2.4798600000000004E-3</v>
      </c>
      <c r="N87" s="10">
        <f t="shared" si="11"/>
        <v>-2.719080000000007E-3</v>
      </c>
      <c r="O87" s="10">
        <f t="shared" si="12"/>
        <v>-2.8666600000000031E-3</v>
      </c>
      <c r="P87" s="10">
        <f t="shared" si="13"/>
        <v>-3.3487799999999978E-3</v>
      </c>
      <c r="Q87" s="10">
        <f t="shared" si="14"/>
        <v>-2.9540200000000016E-3</v>
      </c>
      <c r="R87" s="10">
        <f t="shared" si="14"/>
        <v>-2.7716600000000026E-3</v>
      </c>
      <c r="S87" s="10">
        <f t="shared" si="15"/>
        <v>-2.0000000000000018E-3</v>
      </c>
      <c r="T87" s="10">
        <f t="shared" si="17"/>
        <v>-1.5666700000000055E-3</v>
      </c>
      <c r="U87" s="10">
        <f t="shared" si="16"/>
        <v>-2.1000000000000085E-3</v>
      </c>
      <c r="V87" s="10">
        <f t="shared" si="19"/>
        <v>1.0333999999999844E-4</v>
      </c>
    </row>
    <row r="88" spans="1:22">
      <c r="A88" s="5">
        <v>37346</v>
      </c>
      <c r="B88" s="8">
        <v>6.0376940000000001</v>
      </c>
      <c r="C88" s="8">
        <v>5.4438789999999999</v>
      </c>
      <c r="D88" s="8">
        <v>4.9800000000000004</v>
      </c>
      <c r="E88" s="8">
        <v>5.1626890000000003</v>
      </c>
      <c r="F88" s="8">
        <v>5.0546059999999997</v>
      </c>
      <c r="G88" s="8">
        <v>5.0208000000000004</v>
      </c>
      <c r="H88" s="8">
        <v>5.3</v>
      </c>
      <c r="I88" s="8">
        <v>5.42</v>
      </c>
      <c r="J88" s="8">
        <v>5.0766669999999996</v>
      </c>
      <c r="K88" s="8">
        <v>1.447333</v>
      </c>
      <c r="L88" s="8"/>
      <c r="M88" s="10">
        <f t="shared" si="10"/>
        <v>4.7696800000000027E-3</v>
      </c>
      <c r="N88" s="10">
        <f t="shared" si="11"/>
        <v>1.7111500000000035E-3</v>
      </c>
      <c r="O88" s="10">
        <f t="shared" si="12"/>
        <v>3.8333300000000037E-3</v>
      </c>
      <c r="P88" s="10">
        <f t="shared" si="13"/>
        <v>2.8353500000000056E-3</v>
      </c>
      <c r="Q88" s="10">
        <f t="shared" si="14"/>
        <v>3.34403E-3</v>
      </c>
      <c r="R88" s="10">
        <f t="shared" si="14"/>
        <v>2.3906600000000023E-3</v>
      </c>
      <c r="S88" s="10">
        <f t="shared" si="15"/>
        <v>5.0999999999999978E-3</v>
      </c>
      <c r="T88" s="10">
        <f t="shared" si="17"/>
        <v>2.9666700000000024E-3</v>
      </c>
      <c r="U88" s="10">
        <f t="shared" si="16"/>
        <v>3.0666700000000001E-3</v>
      </c>
      <c r="V88" s="10">
        <f t="shared" si="19"/>
        <v>1.0566600000000003E-3</v>
      </c>
    </row>
    <row r="89" spans="1:22">
      <c r="A89" s="5">
        <v>37437</v>
      </c>
      <c r="B89" s="8">
        <v>6.1722830000000002</v>
      </c>
      <c r="C89" s="8">
        <v>5.5595150000000002</v>
      </c>
      <c r="D89" s="8">
        <v>5.1133329999999999</v>
      </c>
      <c r="E89" s="8">
        <v>5.3093919999999999</v>
      </c>
      <c r="F89" s="8">
        <v>5.203373</v>
      </c>
      <c r="G89" s="8">
        <v>5.2003329999999997</v>
      </c>
      <c r="H89" s="8">
        <v>5.3033330000000003</v>
      </c>
      <c r="I89" s="8">
        <v>5.6333330000000004</v>
      </c>
      <c r="J89" s="8">
        <v>5.0999999999999996</v>
      </c>
      <c r="K89" s="8">
        <v>1.362333</v>
      </c>
      <c r="L89" s="8"/>
      <c r="M89" s="10">
        <f t="shared" si="10"/>
        <v>1.3458900000000006E-3</v>
      </c>
      <c r="N89" s="10">
        <f t="shared" si="11"/>
        <v>1.156360000000003E-3</v>
      </c>
      <c r="O89" s="10">
        <f t="shared" si="12"/>
        <v>1.3333299999999948E-3</v>
      </c>
      <c r="P89" s="10">
        <f t="shared" si="13"/>
        <v>1.4670299999999959E-3</v>
      </c>
      <c r="Q89" s="10">
        <f t="shared" si="14"/>
        <v>1.4876700000000032E-3</v>
      </c>
      <c r="R89" s="10">
        <f t="shared" si="14"/>
        <v>1.7953299999999928E-3</v>
      </c>
      <c r="S89" s="10">
        <f t="shared" si="15"/>
        <v>3.3330000000004744E-5</v>
      </c>
      <c r="T89" s="10">
        <f t="shared" si="17"/>
        <v>2.1333300000000045E-3</v>
      </c>
      <c r="U89" s="10">
        <f t="shared" si="16"/>
        <v>2.3333000000000048E-4</v>
      </c>
      <c r="V89" s="10">
        <f t="shared" si="19"/>
        <v>-8.4999999999999963E-4</v>
      </c>
    </row>
    <row r="90" spans="1:22">
      <c r="A90" s="5">
        <v>37529</v>
      </c>
      <c r="B90" s="8">
        <v>5.6479689999999998</v>
      </c>
      <c r="C90" s="8">
        <v>5.0988100000000003</v>
      </c>
      <c r="D90" s="8">
        <v>4.6133329999999999</v>
      </c>
      <c r="E90" s="8">
        <v>4.8075450000000002</v>
      </c>
      <c r="F90" s="8">
        <v>4.6969269999999996</v>
      </c>
      <c r="G90" s="8">
        <v>4.7497670000000003</v>
      </c>
      <c r="H90" s="8">
        <v>4.79</v>
      </c>
      <c r="I90" s="8">
        <v>5.1566669999999997</v>
      </c>
      <c r="J90" s="8">
        <v>4.26</v>
      </c>
      <c r="K90" s="8">
        <v>1.226667</v>
      </c>
      <c r="L90" s="8"/>
      <c r="M90" s="10">
        <f t="shared" ref="M90:M149" si="20">(B90-B89)/100</f>
        <v>-5.2431400000000038E-3</v>
      </c>
      <c r="N90" s="10">
        <f t="shared" ref="N90:N149" si="21">(C90-C89)/100</f>
        <v>-4.6070499999999988E-3</v>
      </c>
      <c r="O90" s="10">
        <f t="shared" ref="O90:O149" si="22">(D90-D89)/100</f>
        <v>-5.0000000000000001E-3</v>
      </c>
      <c r="P90" s="10">
        <f t="shared" ref="P90:P149" si="23">(E90-E89)/100</f>
        <v>-5.0184699999999971E-3</v>
      </c>
      <c r="Q90" s="10">
        <f t="shared" ref="Q90:R149" si="24">(F90-F89)/100</f>
        <v>-5.0644600000000041E-3</v>
      </c>
      <c r="R90" s="10">
        <f t="shared" si="24"/>
        <v>-4.5056599999999938E-3</v>
      </c>
      <c r="S90" s="10">
        <f t="shared" ref="S90:S149" si="25">(H90-H89)/100</f>
        <v>-5.1333300000000028E-3</v>
      </c>
      <c r="T90" s="10">
        <f t="shared" ref="T90:T149" si="26">(I90-I89)/100</f>
        <v>-4.7666600000000068E-3</v>
      </c>
      <c r="U90" s="10">
        <f t="shared" ref="U90:U149" si="27">(J90-J89)/100</f>
        <v>-8.3999999999999977E-3</v>
      </c>
      <c r="V90" s="10">
        <f t="shared" si="19"/>
        <v>-1.3566600000000006E-3</v>
      </c>
    </row>
    <row r="91" spans="1:22">
      <c r="A91" s="5">
        <v>37621</v>
      </c>
      <c r="B91" s="8">
        <v>5.5178849999999997</v>
      </c>
      <c r="C91" s="8">
        <v>5.0614239999999997</v>
      </c>
      <c r="D91" s="8">
        <v>4.4233330000000004</v>
      </c>
      <c r="E91" s="8">
        <v>4.5509370000000002</v>
      </c>
      <c r="F91" s="8">
        <v>4.4899810000000002</v>
      </c>
      <c r="G91" s="8">
        <v>4.6060670000000004</v>
      </c>
      <c r="H91" s="8">
        <v>4.556667</v>
      </c>
      <c r="I91" s="8">
        <v>5.0033339999999997</v>
      </c>
      <c r="J91" s="8">
        <v>4.0066670000000002</v>
      </c>
      <c r="K91" s="8">
        <v>1.0163329999999999</v>
      </c>
      <c r="L91" s="8"/>
      <c r="M91" s="10">
        <f t="shared" si="20"/>
        <v>-1.3008400000000008E-3</v>
      </c>
      <c r="N91" s="10">
        <f t="shared" si="21"/>
        <v>-3.7386000000000586E-4</v>
      </c>
      <c r="O91" s="10">
        <f t="shared" si="22"/>
        <v>-1.899999999999995E-3</v>
      </c>
      <c r="P91" s="10">
        <f t="shared" si="23"/>
        <v>-2.5660799999999997E-3</v>
      </c>
      <c r="Q91" s="10">
        <f t="shared" si="24"/>
        <v>-2.0694599999999939E-3</v>
      </c>
      <c r="R91" s="10">
        <f t="shared" si="24"/>
        <v>-1.4369999999999995E-3</v>
      </c>
      <c r="S91" s="10">
        <f t="shared" si="25"/>
        <v>-2.3333300000000002E-3</v>
      </c>
      <c r="T91" s="10">
        <f t="shared" si="26"/>
        <v>-1.5333299999999994E-3</v>
      </c>
      <c r="U91" s="10">
        <f t="shared" si="27"/>
        <v>-2.533329999999996E-3</v>
      </c>
      <c r="V91" s="10">
        <f t="shared" si="19"/>
        <v>-2.1033400000000004E-3</v>
      </c>
    </row>
    <row r="92" spans="1:22">
      <c r="A92" s="5">
        <v>37711</v>
      </c>
      <c r="B92" s="8">
        <v>5.2381390000000003</v>
      </c>
      <c r="C92" s="8">
        <v>4.9903199999999996</v>
      </c>
      <c r="D92" s="8">
        <v>4.0433339999999998</v>
      </c>
      <c r="E92" s="8">
        <v>4.0951320000000004</v>
      </c>
      <c r="F92" s="8">
        <v>4.1113949999999999</v>
      </c>
      <c r="G92" s="8">
        <v>4.3090999999999999</v>
      </c>
      <c r="H92" s="8">
        <v>4.0833329999999997</v>
      </c>
      <c r="I92" s="8">
        <v>4.58</v>
      </c>
      <c r="J92" s="8">
        <v>3.92</v>
      </c>
      <c r="K92" s="8">
        <v>0.79600000000000004</v>
      </c>
      <c r="L92" s="8"/>
      <c r="M92" s="10">
        <f t="shared" si="20"/>
        <v>-2.7974599999999938E-3</v>
      </c>
      <c r="N92" s="10">
        <f t="shared" si="21"/>
        <v>-7.1104000000000056E-4</v>
      </c>
      <c r="O92" s="10">
        <f t="shared" si="22"/>
        <v>-3.7999900000000066E-3</v>
      </c>
      <c r="P92" s="10">
        <f t="shared" si="23"/>
        <v>-4.5580499999999975E-3</v>
      </c>
      <c r="Q92" s="10">
        <f t="shared" si="24"/>
        <v>-3.7858600000000033E-3</v>
      </c>
      <c r="R92" s="10">
        <f t="shared" si="24"/>
        <v>-2.9696700000000041E-3</v>
      </c>
      <c r="S92" s="10">
        <f t="shared" si="25"/>
        <v>-4.7333400000000034E-3</v>
      </c>
      <c r="T92" s="10">
        <f t="shared" si="26"/>
        <v>-4.2333399999999969E-3</v>
      </c>
      <c r="U92" s="10">
        <f t="shared" si="27"/>
        <v>-8.6667000000000276E-4</v>
      </c>
      <c r="V92" s="10">
        <f t="shared" si="19"/>
        <v>-2.203329999999999E-3</v>
      </c>
    </row>
    <row r="93" spans="1:22">
      <c r="A93" s="5">
        <v>37802</v>
      </c>
      <c r="B93" s="8">
        <v>5.0589950000000004</v>
      </c>
      <c r="C93" s="8">
        <v>4.6706349999999999</v>
      </c>
      <c r="D93" s="8">
        <v>3.8633329999999999</v>
      </c>
      <c r="E93" s="8">
        <v>3.9177369999999998</v>
      </c>
      <c r="F93" s="8">
        <v>3.936032</v>
      </c>
      <c r="G93" s="8">
        <v>4.2662329999999997</v>
      </c>
      <c r="H93" s="8">
        <v>3.93</v>
      </c>
      <c r="I93" s="8">
        <v>4.43</v>
      </c>
      <c r="J93" s="8">
        <v>3.62</v>
      </c>
      <c r="K93" s="8">
        <v>0.58966669999999999</v>
      </c>
      <c r="L93" s="8"/>
      <c r="M93" s="10">
        <f t="shared" si="20"/>
        <v>-1.7914399999999996E-3</v>
      </c>
      <c r="N93" s="10">
        <f t="shared" si="21"/>
        <v>-3.1968499999999976E-3</v>
      </c>
      <c r="O93" s="10">
        <f t="shared" si="22"/>
        <v>-1.8000099999999986E-3</v>
      </c>
      <c r="P93" s="10">
        <f t="shared" si="23"/>
        <v>-1.7739500000000063E-3</v>
      </c>
      <c r="Q93" s="10">
        <f t="shared" si="24"/>
        <v>-1.7536299999999993E-3</v>
      </c>
      <c r="R93" s="10">
        <f t="shared" si="24"/>
        <v>-4.2867000000000209E-4</v>
      </c>
      <c r="S93" s="10">
        <f t="shared" si="25"/>
        <v>-1.5333299999999951E-3</v>
      </c>
      <c r="T93" s="10">
        <f t="shared" si="26"/>
        <v>-1.5000000000000035E-3</v>
      </c>
      <c r="U93" s="10">
        <f t="shared" si="27"/>
        <v>-2.9999999999999983E-3</v>
      </c>
      <c r="V93" s="10">
        <f t="shared" si="19"/>
        <v>-2.0633330000000005E-3</v>
      </c>
    </row>
    <row r="94" spans="1:22">
      <c r="A94" s="5">
        <v>37894</v>
      </c>
      <c r="B94" s="8">
        <v>5.4232760000000004</v>
      </c>
      <c r="C94" s="8">
        <v>4.7807750000000002</v>
      </c>
      <c r="D94" s="8">
        <v>4.09</v>
      </c>
      <c r="E94" s="8">
        <v>4.143866</v>
      </c>
      <c r="F94" s="8">
        <v>4.1337060000000001</v>
      </c>
      <c r="G94" s="8">
        <v>4.5750000000000002</v>
      </c>
      <c r="H94" s="8">
        <v>4.13</v>
      </c>
      <c r="I94" s="8">
        <v>4.6466669999999999</v>
      </c>
      <c r="J94" s="8">
        <v>4.233333</v>
      </c>
      <c r="K94" s="8">
        <v>1.260667</v>
      </c>
      <c r="L94" s="8"/>
      <c r="M94" s="10">
        <f t="shared" si="20"/>
        <v>3.6428100000000007E-3</v>
      </c>
      <c r="N94" s="10">
        <f t="shared" si="21"/>
        <v>1.1014000000000035E-3</v>
      </c>
      <c r="O94" s="10">
        <f t="shared" si="22"/>
        <v>2.2666699999999997E-3</v>
      </c>
      <c r="P94" s="10">
        <f t="shared" si="23"/>
        <v>2.2612900000000026E-3</v>
      </c>
      <c r="Q94" s="10">
        <f t="shared" si="24"/>
        <v>1.9767400000000011E-3</v>
      </c>
      <c r="R94" s="10">
        <f t="shared" si="24"/>
        <v>3.0876700000000046E-3</v>
      </c>
      <c r="S94" s="10">
        <f t="shared" si="25"/>
        <v>1.9999999999999974E-3</v>
      </c>
      <c r="T94" s="10">
        <f t="shared" si="26"/>
        <v>2.1666700000000016E-3</v>
      </c>
      <c r="U94" s="10">
        <f t="shared" si="27"/>
        <v>6.1333299999999993E-3</v>
      </c>
      <c r="V94" s="10">
        <f t="shared" si="19"/>
        <v>6.710003E-3</v>
      </c>
    </row>
    <row r="95" spans="1:22">
      <c r="A95" s="5">
        <v>37986</v>
      </c>
      <c r="B95" s="8">
        <v>5.7466920000000004</v>
      </c>
      <c r="C95" s="8">
        <v>4.8004480000000003</v>
      </c>
      <c r="D95" s="8">
        <v>4.2866669999999996</v>
      </c>
      <c r="E95" s="8">
        <v>4.335439</v>
      </c>
      <c r="F95" s="8">
        <v>4.3424189999999996</v>
      </c>
      <c r="G95" s="8">
        <v>4.9560329999999997</v>
      </c>
      <c r="H95" s="8">
        <v>4.3566669999999998</v>
      </c>
      <c r="I95" s="8">
        <v>4.8966669999999999</v>
      </c>
      <c r="J95" s="8">
        <v>4.2866669999999996</v>
      </c>
      <c r="K95" s="8">
        <v>1.3666670000000001</v>
      </c>
      <c r="L95" s="8"/>
      <c r="M95" s="10">
        <f t="shared" si="20"/>
        <v>3.2341599999999994E-3</v>
      </c>
      <c r="N95" s="10">
        <f t="shared" si="21"/>
        <v>1.9673000000000051E-4</v>
      </c>
      <c r="O95" s="10">
        <f t="shared" si="22"/>
        <v>1.9666699999999972E-3</v>
      </c>
      <c r="P95" s="10">
        <f t="shared" si="23"/>
        <v>1.91573E-3</v>
      </c>
      <c r="Q95" s="10">
        <f t="shared" si="24"/>
        <v>2.0871299999999948E-3</v>
      </c>
      <c r="R95" s="10">
        <f t="shared" si="24"/>
        <v>3.810329999999995E-3</v>
      </c>
      <c r="S95" s="10">
        <f t="shared" si="25"/>
        <v>2.2666699999999997E-3</v>
      </c>
      <c r="T95" s="10">
        <f t="shared" si="26"/>
        <v>2.5000000000000001E-3</v>
      </c>
      <c r="U95" s="10">
        <f t="shared" si="27"/>
        <v>5.3333999999999543E-4</v>
      </c>
      <c r="V95" s="10">
        <f t="shared" si="19"/>
        <v>1.060000000000001E-3</v>
      </c>
    </row>
    <row r="96" spans="1:22">
      <c r="A96" s="5">
        <v>38077</v>
      </c>
      <c r="B96" s="8">
        <v>5.5788120000000001</v>
      </c>
      <c r="C96" s="8">
        <v>4.4327079999999999</v>
      </c>
      <c r="D96" s="8">
        <v>4.0633340000000002</v>
      </c>
      <c r="E96" s="8">
        <v>4.1171389999999999</v>
      </c>
      <c r="F96" s="8">
        <v>4.1058940000000002</v>
      </c>
      <c r="G96" s="8">
        <v>4.7672999999999996</v>
      </c>
      <c r="H96" s="8">
        <v>4.1166669999999996</v>
      </c>
      <c r="I96" s="8">
        <v>4.5033339999999997</v>
      </c>
      <c r="J96" s="8">
        <v>4.0199999999999996</v>
      </c>
      <c r="K96" s="8">
        <v>1.3196669999999999</v>
      </c>
      <c r="L96" s="8"/>
      <c r="M96" s="10">
        <f t="shared" si="20"/>
        <v>-1.6788000000000024E-3</v>
      </c>
      <c r="N96" s="10">
        <f t="shared" si="21"/>
        <v>-3.6774000000000038E-3</v>
      </c>
      <c r="O96" s="10">
        <f t="shared" si="22"/>
        <v>-2.2333299999999934E-3</v>
      </c>
      <c r="P96" s="10">
        <f t="shared" si="23"/>
        <v>-2.1830000000000018E-3</v>
      </c>
      <c r="Q96" s="10">
        <f t="shared" si="24"/>
        <v>-2.3652499999999941E-3</v>
      </c>
      <c r="R96" s="10">
        <f t="shared" si="24"/>
        <v>-1.8873300000000004E-3</v>
      </c>
      <c r="S96" s="10">
        <f t="shared" si="25"/>
        <v>-2.400000000000002E-3</v>
      </c>
      <c r="T96" s="10">
        <f t="shared" si="26"/>
        <v>-3.9333300000000014E-3</v>
      </c>
      <c r="U96" s="10">
        <f t="shared" si="27"/>
        <v>-2.6666699999999999E-3</v>
      </c>
      <c r="V96" s="10">
        <f t="shared" si="19"/>
        <v>-4.700000000000015E-4</v>
      </c>
    </row>
    <row r="97" spans="1:22">
      <c r="A97" s="5">
        <v>38168</v>
      </c>
      <c r="B97" s="8">
        <v>5.8688570000000002</v>
      </c>
      <c r="C97" s="8">
        <v>4.7728609999999998</v>
      </c>
      <c r="D97" s="8">
        <v>4.22</v>
      </c>
      <c r="E97" s="8">
        <v>4.3078709999999996</v>
      </c>
      <c r="F97" s="8">
        <v>4.3065860000000002</v>
      </c>
      <c r="G97" s="8">
        <v>5.0895999999999999</v>
      </c>
      <c r="H97" s="8">
        <v>4.2933339999999998</v>
      </c>
      <c r="I97" s="8">
        <v>4.6500000000000004</v>
      </c>
      <c r="J97" s="8">
        <v>4.5999999999999996</v>
      </c>
      <c r="K97" s="8">
        <v>1.6106670000000001</v>
      </c>
      <c r="L97" s="8"/>
      <c r="M97" s="10">
        <f t="shared" si="20"/>
        <v>2.900450000000001E-3</v>
      </c>
      <c r="N97" s="10">
        <f t="shared" si="21"/>
        <v>3.4015299999999994E-3</v>
      </c>
      <c r="O97" s="10">
        <f t="shared" si="22"/>
        <v>1.5666599999999953E-3</v>
      </c>
      <c r="P97" s="10">
        <f t="shared" si="23"/>
        <v>1.9073199999999969E-3</v>
      </c>
      <c r="Q97" s="10">
        <f t="shared" si="24"/>
        <v>2.006920000000001E-3</v>
      </c>
      <c r="R97" s="10">
        <f t="shared" si="24"/>
        <v>3.2230000000000023E-3</v>
      </c>
      <c r="S97" s="10">
        <f t="shared" si="25"/>
        <v>1.7666700000000012E-3</v>
      </c>
      <c r="T97" s="10">
        <f t="shared" si="26"/>
        <v>1.4666600000000063E-3</v>
      </c>
      <c r="U97" s="10">
        <f t="shared" si="27"/>
        <v>5.8000000000000005E-3</v>
      </c>
      <c r="V97" s="10">
        <f t="shared" si="19"/>
        <v>2.9100000000000016E-3</v>
      </c>
    </row>
    <row r="98" spans="1:22">
      <c r="A98" s="5">
        <v>38260</v>
      </c>
      <c r="B98" s="8">
        <v>5.5709850000000003</v>
      </c>
      <c r="C98" s="8">
        <v>4.661111</v>
      </c>
      <c r="D98" s="8">
        <v>4.1133329999999999</v>
      </c>
      <c r="E98" s="8">
        <v>4.1716819999999997</v>
      </c>
      <c r="F98" s="8">
        <v>4.1589090000000004</v>
      </c>
      <c r="G98" s="8">
        <v>5.0087669999999997</v>
      </c>
      <c r="H98" s="8">
        <v>4.0733329999999999</v>
      </c>
      <c r="I98" s="8">
        <v>4.4533329999999998</v>
      </c>
      <c r="J98" s="8">
        <v>4.3033330000000003</v>
      </c>
      <c r="K98" s="8">
        <v>1.596333</v>
      </c>
      <c r="L98" s="8"/>
      <c r="M98" s="10">
        <f t="shared" si="20"/>
        <v>-2.9787199999999989E-3</v>
      </c>
      <c r="N98" s="10">
        <f t="shared" si="21"/>
        <v>-1.1174999999999978E-3</v>
      </c>
      <c r="O98" s="10">
        <f t="shared" si="22"/>
        <v>-1.0666699999999985E-3</v>
      </c>
      <c r="P98" s="10">
        <f t="shared" si="23"/>
        <v>-1.3618899999999988E-3</v>
      </c>
      <c r="Q98" s="10">
        <f t="shared" si="24"/>
        <v>-1.4767699999999983E-3</v>
      </c>
      <c r="R98" s="10">
        <f t="shared" si="24"/>
        <v>-8.0833000000000153E-4</v>
      </c>
      <c r="S98" s="10">
        <f t="shared" si="25"/>
        <v>-2.2000099999999988E-3</v>
      </c>
      <c r="T98" s="10">
        <f t="shared" si="26"/>
        <v>-1.9666700000000059E-3</v>
      </c>
      <c r="U98" s="10">
        <f t="shared" si="27"/>
        <v>-2.9666699999999933E-3</v>
      </c>
      <c r="V98" s="10">
        <f t="shared" si="19"/>
        <v>-1.433400000000007E-4</v>
      </c>
    </row>
    <row r="99" spans="1:22">
      <c r="A99" s="5">
        <v>38352</v>
      </c>
      <c r="B99" s="8">
        <v>5.3444440000000002</v>
      </c>
      <c r="C99" s="8">
        <v>4.451746</v>
      </c>
      <c r="D99" s="8">
        <v>3.75</v>
      </c>
      <c r="E99" s="8">
        <v>3.8198799999999999</v>
      </c>
      <c r="F99" s="8">
        <v>3.8252739999999998</v>
      </c>
      <c r="G99" s="8">
        <v>4.6634000000000002</v>
      </c>
      <c r="H99" s="8">
        <v>3.7633329999999998</v>
      </c>
      <c r="I99" s="8">
        <v>4.0933330000000003</v>
      </c>
      <c r="J99" s="8">
        <v>4.1733330000000004</v>
      </c>
      <c r="K99" s="8">
        <v>1.444</v>
      </c>
      <c r="L99" s="8"/>
      <c r="M99" s="10">
        <f t="shared" si="20"/>
        <v>-2.2654100000000011E-3</v>
      </c>
      <c r="N99" s="10">
        <f t="shared" si="21"/>
        <v>-2.0936500000000003E-3</v>
      </c>
      <c r="O99" s="10">
        <f t="shared" si="22"/>
        <v>-3.6333299999999989E-3</v>
      </c>
      <c r="P99" s="10">
        <f t="shared" si="23"/>
        <v>-3.5180199999999971E-3</v>
      </c>
      <c r="Q99" s="10">
        <f t="shared" si="24"/>
        <v>-3.3363500000000057E-3</v>
      </c>
      <c r="R99" s="10">
        <f t="shared" si="24"/>
        <v>-3.4536699999999955E-3</v>
      </c>
      <c r="S99" s="10">
        <f t="shared" si="25"/>
        <v>-3.1000000000000003E-3</v>
      </c>
      <c r="T99" s="10">
        <f t="shared" si="26"/>
        <v>-3.5999999999999943E-3</v>
      </c>
      <c r="U99" s="10">
        <f t="shared" si="27"/>
        <v>-1.2999999999999989E-3</v>
      </c>
      <c r="V99" s="10">
        <f t="shared" si="19"/>
        <v>-1.5233300000000005E-3</v>
      </c>
    </row>
    <row r="100" spans="1:22">
      <c r="A100" s="5">
        <v>38442</v>
      </c>
      <c r="B100" s="8">
        <v>5.4674040000000002</v>
      </c>
      <c r="C100" s="8">
        <v>4.2745600000000001</v>
      </c>
      <c r="D100" s="8">
        <v>3.6</v>
      </c>
      <c r="E100" s="8">
        <v>3.6350099999999999</v>
      </c>
      <c r="F100" s="8">
        <v>3.641921</v>
      </c>
      <c r="G100" s="8">
        <v>4.6421000000000001</v>
      </c>
      <c r="H100" s="8">
        <v>3.576667</v>
      </c>
      <c r="I100" s="8">
        <v>3.82</v>
      </c>
      <c r="J100" s="8">
        <v>4.2966670000000002</v>
      </c>
      <c r="K100" s="8">
        <v>1.3513329999999999</v>
      </c>
      <c r="L100" s="8"/>
      <c r="M100" s="10">
        <f t="shared" si="20"/>
        <v>1.2295999999999995E-3</v>
      </c>
      <c r="N100" s="10">
        <f t="shared" si="21"/>
        <v>-1.7718599999999984E-3</v>
      </c>
      <c r="O100" s="10">
        <f t="shared" si="22"/>
        <v>-1.4999999999999992E-3</v>
      </c>
      <c r="P100" s="10">
        <f t="shared" si="23"/>
        <v>-1.8487000000000009E-3</v>
      </c>
      <c r="Q100" s="10">
        <f t="shared" si="24"/>
        <v>-1.8335299999999988E-3</v>
      </c>
      <c r="R100" s="10">
        <f t="shared" si="24"/>
        <v>-2.1300000000000098E-4</v>
      </c>
      <c r="S100" s="10">
        <f t="shared" si="25"/>
        <v>-1.8666599999999979E-3</v>
      </c>
      <c r="T100" s="10">
        <f t="shared" si="26"/>
        <v>-2.7333300000000047E-3</v>
      </c>
      <c r="U100" s="10">
        <f t="shared" si="27"/>
        <v>1.2333399999999984E-3</v>
      </c>
      <c r="V100" s="10">
        <f t="shared" si="19"/>
        <v>-9.2667000000000053E-4</v>
      </c>
    </row>
    <row r="101" spans="1:22">
      <c r="A101" s="5">
        <v>38533</v>
      </c>
      <c r="B101" s="8">
        <v>5.3000679999999996</v>
      </c>
      <c r="C101" s="8">
        <v>4.0319339999999997</v>
      </c>
      <c r="D101" s="8">
        <v>3.3033329999999999</v>
      </c>
      <c r="E101" s="8">
        <v>3.3581249999999998</v>
      </c>
      <c r="F101" s="8">
        <v>3.373739</v>
      </c>
      <c r="G101" s="8">
        <v>4.4412669999999999</v>
      </c>
      <c r="H101" s="8">
        <v>3.246667</v>
      </c>
      <c r="I101" s="8">
        <v>3.3433329999999999</v>
      </c>
      <c r="J101" s="8">
        <v>4.16</v>
      </c>
      <c r="K101" s="8">
        <v>1.2126669999999999</v>
      </c>
      <c r="L101" s="8"/>
      <c r="M101" s="10">
        <f t="shared" si="20"/>
        <v>-1.6733600000000059E-3</v>
      </c>
      <c r="N101" s="10">
        <f t="shared" si="21"/>
        <v>-2.4262600000000047E-3</v>
      </c>
      <c r="O101" s="10">
        <f t="shared" si="22"/>
        <v>-2.9666700000000024E-3</v>
      </c>
      <c r="P101" s="10">
        <f t="shared" si="23"/>
        <v>-2.7688500000000007E-3</v>
      </c>
      <c r="Q101" s="10">
        <f t="shared" si="24"/>
        <v>-2.6818199999999993E-3</v>
      </c>
      <c r="R101" s="10">
        <f t="shared" si="24"/>
        <v>-2.0083300000000026E-3</v>
      </c>
      <c r="S101" s="10">
        <f t="shared" si="25"/>
        <v>-3.3000000000000008E-3</v>
      </c>
      <c r="T101" s="10">
        <f t="shared" si="26"/>
        <v>-4.7666699999999998E-3</v>
      </c>
      <c r="U101" s="10">
        <f t="shared" si="27"/>
        <v>-1.366670000000001E-3</v>
      </c>
      <c r="V101" s="10">
        <f t="shared" ref="V101:V132" si="28">(K101-K100)/100</f>
        <v>-1.3866599999999996E-3</v>
      </c>
    </row>
    <row r="102" spans="1:22">
      <c r="A102" s="5">
        <v>38625</v>
      </c>
      <c r="B102" s="8">
        <v>5.1984320000000004</v>
      </c>
      <c r="C102" s="8">
        <v>3.8961749999999999</v>
      </c>
      <c r="D102" s="8">
        <v>3.1666669999999999</v>
      </c>
      <c r="E102" s="8">
        <v>3.1797</v>
      </c>
      <c r="F102" s="8">
        <v>3.233508</v>
      </c>
      <c r="G102" s="8">
        <v>4.2789669999999997</v>
      </c>
      <c r="H102" s="8">
        <v>3.1133329999999999</v>
      </c>
      <c r="I102" s="8">
        <v>3.06</v>
      </c>
      <c r="J102" s="8">
        <v>4.2133330000000004</v>
      </c>
      <c r="K102" s="8">
        <v>1.37</v>
      </c>
      <c r="L102" s="8"/>
      <c r="M102" s="10">
        <f t="shared" si="20"/>
        <v>-1.0163599999999918E-3</v>
      </c>
      <c r="N102" s="10">
        <f t="shared" si="21"/>
        <v>-1.3575899999999975E-3</v>
      </c>
      <c r="O102" s="10">
        <f t="shared" si="22"/>
        <v>-1.3666599999999996E-3</v>
      </c>
      <c r="P102" s="10">
        <f t="shared" si="23"/>
        <v>-1.7842499999999983E-3</v>
      </c>
      <c r="Q102" s="10">
        <f t="shared" si="24"/>
        <v>-1.4023099999999999E-3</v>
      </c>
      <c r="R102" s="10">
        <f t="shared" si="24"/>
        <v>-1.6230000000000012E-3</v>
      </c>
      <c r="S102" s="10">
        <f t="shared" si="25"/>
        <v>-1.3333400000000006E-3</v>
      </c>
      <c r="T102" s="10">
        <f t="shared" si="26"/>
        <v>-2.8333299999999985E-3</v>
      </c>
      <c r="U102" s="10">
        <f t="shared" si="27"/>
        <v>5.3333000000000297E-4</v>
      </c>
      <c r="V102" s="10">
        <f t="shared" si="28"/>
        <v>1.5733300000000017E-3</v>
      </c>
    </row>
    <row r="103" spans="1:22">
      <c r="A103" s="5">
        <v>38717</v>
      </c>
      <c r="B103" s="8">
        <v>5.3939890000000004</v>
      </c>
      <c r="C103" s="8">
        <v>4.065048</v>
      </c>
      <c r="D103" s="8">
        <v>3.3433329999999999</v>
      </c>
      <c r="E103" s="8">
        <v>3.3725619999999998</v>
      </c>
      <c r="F103" s="8">
        <v>3.3885589999999999</v>
      </c>
      <c r="G103" s="8">
        <v>4.2932329999999999</v>
      </c>
      <c r="H103" s="8">
        <v>3.3466670000000001</v>
      </c>
      <c r="I103" s="8">
        <v>3.306667</v>
      </c>
      <c r="J103" s="8">
        <v>4.49</v>
      </c>
      <c r="K103" s="8">
        <v>1.4850000000000001</v>
      </c>
      <c r="L103" s="8"/>
      <c r="M103" s="10">
        <f t="shared" si="20"/>
        <v>1.9555699999999998E-3</v>
      </c>
      <c r="N103" s="10">
        <f t="shared" si="21"/>
        <v>1.6887300000000005E-3</v>
      </c>
      <c r="O103" s="10">
        <f t="shared" si="22"/>
        <v>1.76666E-3</v>
      </c>
      <c r="P103" s="10">
        <f t="shared" si="23"/>
        <v>1.9286199999999987E-3</v>
      </c>
      <c r="Q103" s="10">
        <f t="shared" si="24"/>
        <v>1.5505099999999982E-3</v>
      </c>
      <c r="R103" s="10">
        <f t="shared" si="24"/>
        <v>1.4266000000000113E-4</v>
      </c>
      <c r="S103" s="10">
        <f t="shared" si="25"/>
        <v>2.3333400000000015E-3</v>
      </c>
      <c r="T103" s="10">
        <f t="shared" si="26"/>
        <v>2.4666699999999998E-3</v>
      </c>
      <c r="U103" s="10">
        <f t="shared" si="27"/>
        <v>2.7666699999999976E-3</v>
      </c>
      <c r="V103" s="10">
        <f t="shared" si="28"/>
        <v>1.15E-3</v>
      </c>
    </row>
    <row r="104" spans="1:22">
      <c r="A104" s="5">
        <v>38807</v>
      </c>
      <c r="B104" s="8">
        <v>5.2722680000000004</v>
      </c>
      <c r="C104" s="8">
        <v>4.1328709999999997</v>
      </c>
      <c r="D104" s="8">
        <v>3.476667</v>
      </c>
      <c r="E104" s="8">
        <v>3.4874679999999998</v>
      </c>
      <c r="F104" s="8">
        <v>3.5125109999999999</v>
      </c>
      <c r="G104" s="8">
        <v>4.1824000000000003</v>
      </c>
      <c r="H104" s="8">
        <v>3.576667</v>
      </c>
      <c r="I104" s="8">
        <v>3.43</v>
      </c>
      <c r="J104" s="8">
        <v>4.57</v>
      </c>
      <c r="K104" s="8">
        <v>1.6346670000000001</v>
      </c>
      <c r="L104" s="8"/>
      <c r="M104" s="10">
        <f t="shared" si="20"/>
        <v>-1.2172099999999996E-3</v>
      </c>
      <c r="N104" s="10">
        <f t="shared" si="21"/>
        <v>6.7822999999999744E-4</v>
      </c>
      <c r="O104" s="10">
        <f t="shared" si="22"/>
        <v>1.3333400000000006E-3</v>
      </c>
      <c r="P104" s="10">
        <f t="shared" si="23"/>
        <v>1.1490599999999995E-3</v>
      </c>
      <c r="Q104" s="10">
        <f t="shared" si="24"/>
        <v>1.2395200000000007E-3</v>
      </c>
      <c r="R104" s="10">
        <f t="shared" si="24"/>
        <v>-1.108329999999995E-3</v>
      </c>
      <c r="S104" s="10">
        <f t="shared" si="25"/>
        <v>2.3E-3</v>
      </c>
      <c r="T104" s="10">
        <f t="shared" si="26"/>
        <v>1.2333300000000014E-3</v>
      </c>
      <c r="U104" s="10">
        <f t="shared" si="27"/>
        <v>8.0000000000000069E-4</v>
      </c>
      <c r="V104" s="10">
        <f t="shared" si="28"/>
        <v>1.4966699999999999E-3</v>
      </c>
    </row>
    <row r="105" spans="1:22">
      <c r="A105" s="5">
        <v>38898</v>
      </c>
      <c r="B105" s="8">
        <v>5.6891879999999997</v>
      </c>
      <c r="C105" s="8">
        <v>4.4188999999999998</v>
      </c>
      <c r="D105" s="8">
        <v>3.9366669999999999</v>
      </c>
      <c r="E105" s="8">
        <v>3.9644629999999998</v>
      </c>
      <c r="F105" s="8">
        <v>3.9870100000000002</v>
      </c>
      <c r="G105" s="8">
        <v>4.6103329999999998</v>
      </c>
      <c r="H105" s="8">
        <v>3.9933329999999998</v>
      </c>
      <c r="I105" s="8">
        <v>3.8866670000000001</v>
      </c>
      <c r="J105" s="8">
        <v>5.07</v>
      </c>
      <c r="K105" s="8">
        <v>1.9019999999999999</v>
      </c>
      <c r="L105" s="8"/>
      <c r="M105" s="10">
        <f t="shared" si="20"/>
        <v>4.1691999999999927E-3</v>
      </c>
      <c r="N105" s="10">
        <f t="shared" si="21"/>
        <v>2.860290000000001E-3</v>
      </c>
      <c r="O105" s="10">
        <f t="shared" si="22"/>
        <v>4.5999999999999999E-3</v>
      </c>
      <c r="P105" s="10">
        <f t="shared" si="23"/>
        <v>4.7699500000000002E-3</v>
      </c>
      <c r="Q105" s="10">
        <f t="shared" si="24"/>
        <v>4.7449900000000019E-3</v>
      </c>
      <c r="R105" s="10">
        <f t="shared" si="24"/>
        <v>4.2793299999999944E-3</v>
      </c>
      <c r="S105" s="10">
        <f t="shared" si="25"/>
        <v>4.1666599999999974E-3</v>
      </c>
      <c r="T105" s="10">
        <f t="shared" si="26"/>
        <v>4.5666699999999992E-3</v>
      </c>
      <c r="U105" s="10">
        <f t="shared" si="27"/>
        <v>5.0000000000000001E-3</v>
      </c>
      <c r="V105" s="10">
        <f t="shared" si="28"/>
        <v>2.6733299999999981E-3</v>
      </c>
    </row>
    <row r="106" spans="1:22">
      <c r="A106" s="5">
        <v>38990</v>
      </c>
      <c r="B106" s="8">
        <v>5.7363249999999999</v>
      </c>
      <c r="C106" s="8">
        <v>4.2550999999999997</v>
      </c>
      <c r="D106" s="8">
        <v>3.88</v>
      </c>
      <c r="E106" s="8">
        <v>3.8932519999999999</v>
      </c>
      <c r="F106" s="8">
        <v>3.8973659999999999</v>
      </c>
      <c r="G106" s="8">
        <v>4.6205670000000003</v>
      </c>
      <c r="H106" s="8">
        <v>3.7766670000000002</v>
      </c>
      <c r="I106" s="8">
        <v>3.8333330000000001</v>
      </c>
      <c r="J106" s="8">
        <v>4.8966669999999999</v>
      </c>
      <c r="K106" s="8">
        <v>1.7410000000000001</v>
      </c>
      <c r="L106" s="8"/>
      <c r="M106" s="10">
        <f t="shared" si="20"/>
        <v>4.7137000000000204E-4</v>
      </c>
      <c r="N106" s="10">
        <f t="shared" si="21"/>
        <v>-1.6380000000000017E-3</v>
      </c>
      <c r="O106" s="10">
        <f t="shared" si="22"/>
        <v>-5.6667000000000024E-4</v>
      </c>
      <c r="P106" s="10">
        <f t="shared" si="23"/>
        <v>-7.1210999999999909E-4</v>
      </c>
      <c r="Q106" s="10">
        <f t="shared" si="24"/>
        <v>-8.9644000000000279E-4</v>
      </c>
      <c r="R106" s="10">
        <f t="shared" si="24"/>
        <v>1.023400000000052E-4</v>
      </c>
      <c r="S106" s="10">
        <f t="shared" si="25"/>
        <v>-2.1666599999999956E-3</v>
      </c>
      <c r="T106" s="10">
        <f t="shared" si="26"/>
        <v>-5.3333999999999988E-4</v>
      </c>
      <c r="U106" s="10">
        <f t="shared" si="27"/>
        <v>-1.7333300000000041E-3</v>
      </c>
      <c r="V106" s="10">
        <f t="shared" si="28"/>
        <v>-1.6099999999999982E-3</v>
      </c>
    </row>
    <row r="107" spans="1:22">
      <c r="A107" s="5">
        <v>39082</v>
      </c>
      <c r="B107" s="8">
        <v>5.653708</v>
      </c>
      <c r="C107" s="8">
        <v>4.0281419999999999</v>
      </c>
      <c r="D107" s="8">
        <v>3.7566670000000002</v>
      </c>
      <c r="E107" s="8">
        <v>3.7920579999999999</v>
      </c>
      <c r="F107" s="8">
        <v>3.7860429999999998</v>
      </c>
      <c r="G107" s="8">
        <v>4.5933999999999999</v>
      </c>
      <c r="H107" s="8">
        <v>3.81</v>
      </c>
      <c r="I107" s="8">
        <v>3.6666669999999999</v>
      </c>
      <c r="J107" s="8">
        <v>4.63</v>
      </c>
      <c r="K107" s="8">
        <v>1.6843330000000001</v>
      </c>
      <c r="L107" s="8"/>
      <c r="M107" s="10">
        <f t="shared" si="20"/>
        <v>-8.2616999999999944E-4</v>
      </c>
      <c r="N107" s="10">
        <f t="shared" si="21"/>
        <v>-2.2695799999999976E-3</v>
      </c>
      <c r="O107" s="10">
        <f t="shared" si="22"/>
        <v>-1.2333299999999969E-3</v>
      </c>
      <c r="P107" s="10">
        <f t="shared" si="23"/>
        <v>-1.01194E-3</v>
      </c>
      <c r="Q107" s="10">
        <f t="shared" si="24"/>
        <v>-1.1132300000000006E-3</v>
      </c>
      <c r="R107" s="10">
        <f t="shared" si="24"/>
        <v>-2.7167000000000386E-4</v>
      </c>
      <c r="S107" s="10">
        <f t="shared" si="25"/>
        <v>3.3332999999999833E-4</v>
      </c>
      <c r="T107" s="10">
        <f t="shared" si="26"/>
        <v>-1.6666600000000021E-3</v>
      </c>
      <c r="U107" s="10">
        <f t="shared" si="27"/>
        <v>-2.6666699999999999E-3</v>
      </c>
      <c r="V107" s="10">
        <f t="shared" si="28"/>
        <v>-5.6667000000000024E-4</v>
      </c>
    </row>
    <row r="108" spans="1:22">
      <c r="A108" s="5">
        <v>39172</v>
      </c>
      <c r="B108" s="8">
        <v>5.8078960000000004</v>
      </c>
      <c r="C108" s="8">
        <v>4.0950759999999997</v>
      </c>
      <c r="D108" s="8">
        <v>4.0033339999999997</v>
      </c>
      <c r="E108" s="8">
        <v>4.0639789999999998</v>
      </c>
      <c r="F108" s="8">
        <v>4.0540500000000002</v>
      </c>
      <c r="G108" s="8">
        <v>4.8616000000000001</v>
      </c>
      <c r="H108" s="8">
        <v>4.0533330000000003</v>
      </c>
      <c r="I108" s="8">
        <v>3.8733330000000001</v>
      </c>
      <c r="J108" s="8">
        <v>4.68</v>
      </c>
      <c r="K108" s="8">
        <v>1.6579999999999999</v>
      </c>
      <c r="L108" s="8"/>
      <c r="M108" s="10">
        <f t="shared" si="20"/>
        <v>1.5418800000000044E-3</v>
      </c>
      <c r="N108" s="10">
        <f t="shared" si="21"/>
        <v>6.693399999999983E-4</v>
      </c>
      <c r="O108" s="10">
        <f t="shared" si="22"/>
        <v>2.4666699999999955E-3</v>
      </c>
      <c r="P108" s="10">
        <f t="shared" si="23"/>
        <v>2.7192099999999984E-3</v>
      </c>
      <c r="Q108" s="10">
        <f t="shared" si="24"/>
        <v>2.6800700000000031E-3</v>
      </c>
      <c r="R108" s="10">
        <f t="shared" si="24"/>
        <v>2.6820000000000021E-3</v>
      </c>
      <c r="S108" s="10">
        <f t="shared" si="25"/>
        <v>2.4333300000000026E-3</v>
      </c>
      <c r="T108" s="10">
        <f t="shared" si="26"/>
        <v>2.0666600000000023E-3</v>
      </c>
      <c r="U108" s="10">
        <f t="shared" si="27"/>
        <v>4.9999999999999828E-4</v>
      </c>
      <c r="V108" s="10">
        <f t="shared" si="28"/>
        <v>-2.6333000000000161E-4</v>
      </c>
    </row>
    <row r="109" spans="1:22">
      <c r="A109" s="5">
        <v>39263</v>
      </c>
      <c r="B109" s="8">
        <v>6.011781</v>
      </c>
      <c r="C109" s="8">
        <v>4.3590280000000003</v>
      </c>
      <c r="D109" s="8">
        <v>4.33</v>
      </c>
      <c r="E109" s="8">
        <v>4.3884359999999996</v>
      </c>
      <c r="F109" s="8">
        <v>4.3879149999999996</v>
      </c>
      <c r="G109" s="8">
        <v>5.2072669999999999</v>
      </c>
      <c r="H109" s="8">
        <v>4.42</v>
      </c>
      <c r="I109" s="8">
        <v>4.21</v>
      </c>
      <c r="J109" s="8">
        <v>4.8466670000000001</v>
      </c>
      <c r="K109" s="8">
        <v>1.7629999999999999</v>
      </c>
      <c r="L109" s="8"/>
      <c r="M109" s="10">
        <f t="shared" si="20"/>
        <v>2.0388499999999966E-3</v>
      </c>
      <c r="N109" s="10">
        <f t="shared" si="21"/>
        <v>2.6395200000000063E-3</v>
      </c>
      <c r="O109" s="10">
        <f t="shared" si="22"/>
        <v>3.2666600000000033E-3</v>
      </c>
      <c r="P109" s="10">
        <f t="shared" si="23"/>
        <v>3.2445699999999978E-3</v>
      </c>
      <c r="Q109" s="10">
        <f t="shared" si="24"/>
        <v>3.3386499999999942E-3</v>
      </c>
      <c r="R109" s="10">
        <f t="shared" si="24"/>
        <v>3.4566699999999972E-3</v>
      </c>
      <c r="S109" s="10">
        <f t="shared" si="25"/>
        <v>3.6666699999999964E-3</v>
      </c>
      <c r="T109" s="10">
        <f t="shared" si="26"/>
        <v>3.3666699999999983E-3</v>
      </c>
      <c r="U109" s="10">
        <f t="shared" si="27"/>
        <v>1.6666700000000033E-3</v>
      </c>
      <c r="V109" s="10">
        <f t="shared" si="28"/>
        <v>1.0499999999999997E-3</v>
      </c>
    </row>
    <row r="110" spans="1:22">
      <c r="A110" s="5">
        <v>39355</v>
      </c>
      <c r="B110" s="8">
        <v>6.0225960000000001</v>
      </c>
      <c r="C110" s="8">
        <v>4.4583170000000001</v>
      </c>
      <c r="D110" s="8">
        <v>4.34</v>
      </c>
      <c r="E110" s="8">
        <v>4.449452</v>
      </c>
      <c r="F110" s="8">
        <v>4.4428169999999998</v>
      </c>
      <c r="G110" s="8">
        <v>5.1837</v>
      </c>
      <c r="H110" s="8">
        <v>4.4166670000000003</v>
      </c>
      <c r="I110" s="8">
        <v>4.306667</v>
      </c>
      <c r="J110" s="8">
        <v>4.7300000000000004</v>
      </c>
      <c r="K110" s="8">
        <v>1.6946669999999999</v>
      </c>
      <c r="L110" s="8"/>
      <c r="M110" s="10">
        <f t="shared" si="20"/>
        <v>1.0815000000000019E-4</v>
      </c>
      <c r="N110" s="10">
        <f t="shared" si="21"/>
        <v>9.9288999999999736E-4</v>
      </c>
      <c r="O110" s="10">
        <f t="shared" si="22"/>
        <v>9.9999999999997863E-5</v>
      </c>
      <c r="P110" s="10">
        <f t="shared" si="23"/>
        <v>6.1016000000000401E-4</v>
      </c>
      <c r="Q110" s="10">
        <f t="shared" si="24"/>
        <v>5.4902000000000228E-4</v>
      </c>
      <c r="R110" s="10">
        <f t="shared" si="24"/>
        <v>-2.3566999999999894E-4</v>
      </c>
      <c r="S110" s="10">
        <f t="shared" si="25"/>
        <v>-3.3329999999995861E-5</v>
      </c>
      <c r="T110" s="10">
        <f t="shared" si="26"/>
        <v>9.6667000000000064E-4</v>
      </c>
      <c r="U110" s="10">
        <f t="shared" si="27"/>
        <v>-1.1666699999999964E-3</v>
      </c>
      <c r="V110" s="10">
        <f t="shared" si="28"/>
        <v>-6.8332999999999979E-4</v>
      </c>
    </row>
    <row r="111" spans="1:22">
      <c r="A111" s="5">
        <v>39447</v>
      </c>
      <c r="B111" s="8">
        <v>6.1358110000000003</v>
      </c>
      <c r="C111" s="8">
        <v>4.1666480000000004</v>
      </c>
      <c r="D111" s="8">
        <v>4.193333</v>
      </c>
      <c r="E111" s="8">
        <v>4.3246390000000003</v>
      </c>
      <c r="F111" s="8">
        <v>4.328017</v>
      </c>
      <c r="G111" s="8">
        <v>4.7925329999999997</v>
      </c>
      <c r="H111" s="8">
        <v>4.4233330000000004</v>
      </c>
      <c r="I111" s="8">
        <v>4.28</v>
      </c>
      <c r="J111" s="8">
        <v>4.26</v>
      </c>
      <c r="K111" s="8">
        <v>1.546333</v>
      </c>
      <c r="L111" s="8"/>
      <c r="M111" s="10">
        <f t="shared" si="20"/>
        <v>1.1321500000000028E-3</v>
      </c>
      <c r="N111" s="10">
        <f t="shared" si="21"/>
        <v>-2.9166899999999974E-3</v>
      </c>
      <c r="O111" s="10">
        <f t="shared" si="22"/>
        <v>-1.4666699999999989E-3</v>
      </c>
      <c r="P111" s="10">
        <f t="shared" si="23"/>
        <v>-1.2481299999999962E-3</v>
      </c>
      <c r="Q111" s="10">
        <f t="shared" si="24"/>
        <v>-1.147999999999998E-3</v>
      </c>
      <c r="R111" s="10">
        <f t="shared" si="24"/>
        <v>-3.9116700000000025E-3</v>
      </c>
      <c r="S111" s="10">
        <f t="shared" si="25"/>
        <v>6.6660000000000612E-5</v>
      </c>
      <c r="T111" s="10">
        <f t="shared" si="26"/>
        <v>-2.6666999999999772E-4</v>
      </c>
      <c r="U111" s="10">
        <f t="shared" si="27"/>
        <v>-4.7000000000000063E-3</v>
      </c>
      <c r="V111" s="10">
        <f t="shared" si="28"/>
        <v>-1.4833399999999997E-3</v>
      </c>
    </row>
    <row r="112" spans="1:22">
      <c r="A112" s="5">
        <v>39538</v>
      </c>
      <c r="B112" s="8">
        <v>6.1521600000000003</v>
      </c>
      <c r="C112" s="8">
        <v>3.665727</v>
      </c>
      <c r="D112" s="8">
        <v>3.9266670000000001</v>
      </c>
      <c r="E112" s="8">
        <v>4.1481510000000004</v>
      </c>
      <c r="F112" s="8">
        <v>4.0828490000000004</v>
      </c>
      <c r="G112" s="8">
        <v>4.5202999999999998</v>
      </c>
      <c r="H112" s="8">
        <v>4.2433329999999998</v>
      </c>
      <c r="I112" s="8">
        <v>4.0066670000000002</v>
      </c>
      <c r="J112" s="8">
        <v>3.6633330000000002</v>
      </c>
      <c r="K112" s="8">
        <v>1.367667</v>
      </c>
      <c r="L112" s="8"/>
      <c r="M112" s="10">
        <f t="shared" si="20"/>
        <v>1.6348999999999948E-4</v>
      </c>
      <c r="N112" s="10">
        <f t="shared" si="21"/>
        <v>-5.0092100000000035E-3</v>
      </c>
      <c r="O112" s="10">
        <f t="shared" si="22"/>
        <v>-2.6666599999999986E-3</v>
      </c>
      <c r="P112" s="10">
        <f t="shared" si="23"/>
        <v>-1.7648799999999997E-3</v>
      </c>
      <c r="Q112" s="10">
        <f t="shared" si="24"/>
        <v>-2.451679999999996E-3</v>
      </c>
      <c r="R112" s="10">
        <f t="shared" si="24"/>
        <v>-2.7223299999999994E-3</v>
      </c>
      <c r="S112" s="10">
        <f t="shared" si="25"/>
        <v>-1.800000000000006E-3</v>
      </c>
      <c r="T112" s="10">
        <f t="shared" si="26"/>
        <v>-2.7333300000000004E-3</v>
      </c>
      <c r="U112" s="10">
        <f t="shared" si="27"/>
        <v>-5.966669999999996E-3</v>
      </c>
      <c r="V112" s="10">
        <f t="shared" si="28"/>
        <v>-1.7866599999999998E-3</v>
      </c>
    </row>
    <row r="113" spans="1:22">
      <c r="A113" s="5">
        <v>39629</v>
      </c>
      <c r="B113" s="8">
        <v>6.3707419999999999</v>
      </c>
      <c r="C113" s="8">
        <v>3.6811569999999998</v>
      </c>
      <c r="D113" s="8">
        <v>4.2533339999999997</v>
      </c>
      <c r="E113" s="8">
        <v>4.5080140000000002</v>
      </c>
      <c r="F113" s="8">
        <v>4.4698270000000004</v>
      </c>
      <c r="G113" s="8">
        <v>4.907267</v>
      </c>
      <c r="H113" s="8">
        <v>4.76</v>
      </c>
      <c r="I113" s="8">
        <v>4.2233330000000002</v>
      </c>
      <c r="J113" s="8">
        <v>3.8866670000000001</v>
      </c>
      <c r="K113" s="8">
        <v>1.659667</v>
      </c>
      <c r="L113" s="8"/>
      <c r="M113" s="10">
        <f t="shared" si="20"/>
        <v>2.1858199999999963E-3</v>
      </c>
      <c r="N113" s="10">
        <f t="shared" si="21"/>
        <v>1.5429999999999833E-4</v>
      </c>
      <c r="O113" s="10">
        <f t="shared" si="22"/>
        <v>3.2666699999999958E-3</v>
      </c>
      <c r="P113" s="10">
        <f t="shared" si="23"/>
        <v>3.5986299999999981E-3</v>
      </c>
      <c r="Q113" s="10">
        <f t="shared" si="24"/>
        <v>3.8697800000000006E-3</v>
      </c>
      <c r="R113" s="10">
        <f t="shared" si="24"/>
        <v>3.869670000000003E-3</v>
      </c>
      <c r="S113" s="10">
        <f t="shared" si="25"/>
        <v>5.1666699999999999E-3</v>
      </c>
      <c r="T113" s="10">
        <f t="shared" si="26"/>
        <v>2.1666600000000004E-3</v>
      </c>
      <c r="U113" s="10">
        <f t="shared" si="27"/>
        <v>2.233339999999999E-3</v>
      </c>
      <c r="V113" s="10">
        <f t="shared" si="28"/>
        <v>2.9200000000000003E-3</v>
      </c>
    </row>
    <row r="114" spans="1:22">
      <c r="A114" s="5">
        <v>39721</v>
      </c>
      <c r="B114" s="8">
        <v>5.95831</v>
      </c>
      <c r="C114" s="8">
        <v>3.6276359999999999</v>
      </c>
      <c r="D114" s="8">
        <v>4.26</v>
      </c>
      <c r="E114" s="8">
        <v>4.6417710000000003</v>
      </c>
      <c r="F114" s="8">
        <v>4.4846539999999999</v>
      </c>
      <c r="G114" s="8">
        <v>4.7820669999999996</v>
      </c>
      <c r="H114" s="8">
        <v>4.6333330000000004</v>
      </c>
      <c r="I114" s="8">
        <v>4.1266670000000003</v>
      </c>
      <c r="J114" s="8">
        <v>3.8633329999999999</v>
      </c>
      <c r="K114" s="8">
        <v>1.4830000000000001</v>
      </c>
      <c r="L114" s="8"/>
      <c r="M114" s="10">
        <f t="shared" si="20"/>
        <v>-4.124319999999999E-3</v>
      </c>
      <c r="N114" s="10">
        <f t="shared" si="21"/>
        <v>-5.3520999999999929E-4</v>
      </c>
      <c r="O114" s="10">
        <f t="shared" si="22"/>
        <v>6.6660000000000612E-5</v>
      </c>
      <c r="P114" s="10">
        <f t="shared" si="23"/>
        <v>1.3375700000000012E-3</v>
      </c>
      <c r="Q114" s="10">
        <f t="shared" si="24"/>
        <v>1.4826999999999478E-4</v>
      </c>
      <c r="R114" s="10">
        <f t="shared" si="24"/>
        <v>-1.2520000000000042E-3</v>
      </c>
      <c r="S114" s="10">
        <f t="shared" si="25"/>
        <v>-1.2666699999999943E-3</v>
      </c>
      <c r="T114" s="10">
        <f t="shared" si="26"/>
        <v>-9.6665999999999918E-4</v>
      </c>
      <c r="U114" s="10">
        <f t="shared" si="27"/>
        <v>-2.3334000000000188E-4</v>
      </c>
      <c r="V114" s="10">
        <f t="shared" si="28"/>
        <v>-1.766669999999999E-3</v>
      </c>
    </row>
    <row r="115" spans="1:22">
      <c r="A115" s="5">
        <v>39813</v>
      </c>
      <c r="B115" s="8">
        <v>4.7905639999999998</v>
      </c>
      <c r="C115" s="8">
        <v>3.3951579999999999</v>
      </c>
      <c r="D115" s="8">
        <v>3.496667</v>
      </c>
      <c r="E115" s="8">
        <v>4.1569919999999998</v>
      </c>
      <c r="F115" s="8">
        <v>3.8999220000000001</v>
      </c>
      <c r="G115" s="8">
        <v>4.1532660000000003</v>
      </c>
      <c r="H115" s="8">
        <v>4.5633340000000002</v>
      </c>
      <c r="I115" s="8">
        <v>3.193333</v>
      </c>
      <c r="J115" s="8">
        <v>3.253333</v>
      </c>
      <c r="K115" s="8">
        <v>1.359</v>
      </c>
      <c r="L115" s="8"/>
      <c r="M115" s="10">
        <f t="shared" si="20"/>
        <v>-1.1677460000000002E-2</v>
      </c>
      <c r="N115" s="10">
        <f t="shared" si="21"/>
        <v>-2.3247799999999998E-3</v>
      </c>
      <c r="O115" s="10">
        <f t="shared" si="22"/>
        <v>-7.6333299999999981E-3</v>
      </c>
      <c r="P115" s="10">
        <f t="shared" si="23"/>
        <v>-4.8477900000000055E-3</v>
      </c>
      <c r="Q115" s="10">
        <f t="shared" si="24"/>
        <v>-5.8473199999999979E-3</v>
      </c>
      <c r="R115" s="10">
        <f t="shared" si="24"/>
        <v>-6.2880099999999932E-3</v>
      </c>
      <c r="S115" s="10">
        <f t="shared" si="25"/>
        <v>-6.9999000000000146E-4</v>
      </c>
      <c r="T115" s="10">
        <f t="shared" si="26"/>
        <v>-9.3333400000000025E-3</v>
      </c>
      <c r="U115" s="10">
        <f t="shared" si="27"/>
        <v>-6.0999999999999987E-3</v>
      </c>
      <c r="V115" s="10">
        <f t="shared" si="28"/>
        <v>-1.2400000000000011E-3</v>
      </c>
    </row>
    <row r="116" spans="1:22">
      <c r="A116" s="5">
        <v>39903</v>
      </c>
      <c r="B116" s="8">
        <v>4.2221590000000004</v>
      </c>
      <c r="C116" s="8">
        <v>2.8862719999999999</v>
      </c>
      <c r="D116" s="8">
        <v>3.0733329999999999</v>
      </c>
      <c r="E116" s="8">
        <v>4.1460509999999999</v>
      </c>
      <c r="F116" s="8">
        <v>3.6423860000000001</v>
      </c>
      <c r="G116" s="8">
        <v>3.5365000000000002</v>
      </c>
      <c r="H116" s="8">
        <v>5.6566669999999997</v>
      </c>
      <c r="I116" s="8">
        <v>2.89</v>
      </c>
      <c r="J116" s="8">
        <v>2.7366670000000002</v>
      </c>
      <c r="K116" s="8">
        <v>1.290667</v>
      </c>
      <c r="L116" s="8"/>
      <c r="M116" s="10">
        <f t="shared" si="20"/>
        <v>-5.6840499999999934E-3</v>
      </c>
      <c r="N116" s="10">
        <f t="shared" si="21"/>
        <v>-5.0888599999999997E-3</v>
      </c>
      <c r="O116" s="10">
        <f t="shared" si="22"/>
        <v>-4.2333400000000012E-3</v>
      </c>
      <c r="P116" s="10">
        <f t="shared" si="23"/>
        <v>-1.0940999999999867E-4</v>
      </c>
      <c r="Q116" s="10">
        <f t="shared" si="24"/>
        <v>-2.5753600000000001E-3</v>
      </c>
      <c r="R116" s="10">
        <f t="shared" si="24"/>
        <v>-6.1676600000000019E-3</v>
      </c>
      <c r="S116" s="10">
        <f t="shared" si="25"/>
        <v>1.0933329999999995E-2</v>
      </c>
      <c r="T116" s="10">
        <f t="shared" si="26"/>
        <v>-3.0333299999999986E-3</v>
      </c>
      <c r="U116" s="10">
        <f t="shared" si="27"/>
        <v>-5.1666599999999983E-3</v>
      </c>
      <c r="V116" s="10">
        <f t="shared" si="28"/>
        <v>-6.8332999999999979E-4</v>
      </c>
    </row>
    <row r="117" spans="1:22">
      <c r="A117" s="5">
        <v>39994</v>
      </c>
      <c r="B117" s="8">
        <v>5.0243169999999999</v>
      </c>
      <c r="C117" s="8">
        <v>3.2051259999999999</v>
      </c>
      <c r="D117" s="8">
        <v>3.3233329999999999</v>
      </c>
      <c r="E117" s="8">
        <v>4.0983489999999998</v>
      </c>
      <c r="F117" s="8">
        <v>3.7877519999999998</v>
      </c>
      <c r="G117" s="8">
        <v>3.5832999999999999</v>
      </c>
      <c r="H117" s="8">
        <v>5.53</v>
      </c>
      <c r="I117" s="8">
        <v>3.4566669999999999</v>
      </c>
      <c r="J117" s="8">
        <v>3.3133330000000001</v>
      </c>
      <c r="K117" s="8">
        <v>1.415333</v>
      </c>
      <c r="L117" s="8"/>
      <c r="M117" s="10">
        <f t="shared" si="20"/>
        <v>8.0215799999999952E-3</v>
      </c>
      <c r="N117" s="10">
        <f t="shared" si="21"/>
        <v>3.1885399999999997E-3</v>
      </c>
      <c r="O117" s="10">
        <f t="shared" si="22"/>
        <v>2.5000000000000001E-3</v>
      </c>
      <c r="P117" s="10">
        <f t="shared" si="23"/>
        <v>-4.7702000000000134E-4</v>
      </c>
      <c r="Q117" s="10">
        <f t="shared" si="24"/>
        <v>1.4536599999999966E-3</v>
      </c>
      <c r="R117" s="10">
        <f t="shared" si="24"/>
        <v>4.6799999999999728E-4</v>
      </c>
      <c r="S117" s="10">
        <f t="shared" si="25"/>
        <v>-1.2666699999999943E-3</v>
      </c>
      <c r="T117" s="10">
        <f t="shared" si="26"/>
        <v>5.6666699999999978E-3</v>
      </c>
      <c r="U117" s="10">
        <f t="shared" si="27"/>
        <v>5.766659999999999E-3</v>
      </c>
      <c r="V117" s="10">
        <f t="shared" si="28"/>
        <v>1.2466599999999995E-3</v>
      </c>
    </row>
    <row r="118" spans="1:22">
      <c r="A118" s="5">
        <v>40086</v>
      </c>
      <c r="B118" s="8">
        <v>5.4482369999999998</v>
      </c>
      <c r="C118" s="8">
        <v>3.4197679999999999</v>
      </c>
      <c r="D118" s="8">
        <v>3.3033329999999999</v>
      </c>
      <c r="E118" s="8">
        <v>3.864522</v>
      </c>
      <c r="F118" s="8">
        <v>3.6357200000000001</v>
      </c>
      <c r="G118" s="8">
        <v>3.7315330000000002</v>
      </c>
      <c r="H118" s="8">
        <v>4.8733329999999997</v>
      </c>
      <c r="I118" s="8">
        <v>3.4</v>
      </c>
      <c r="J118" s="8">
        <v>3.516667</v>
      </c>
      <c r="K118" s="8">
        <v>1.3193330000000001</v>
      </c>
      <c r="L118" s="8"/>
      <c r="M118" s="10">
        <f t="shared" si="20"/>
        <v>4.2391999999999985E-3</v>
      </c>
      <c r="N118" s="10">
        <f t="shared" si="21"/>
        <v>2.14642E-3</v>
      </c>
      <c r="O118" s="10">
        <f t="shared" si="22"/>
        <v>-2.0000000000000017E-4</v>
      </c>
      <c r="P118" s="10">
        <f t="shared" si="23"/>
        <v>-2.3382699999999978E-3</v>
      </c>
      <c r="Q118" s="10">
        <f t="shared" si="24"/>
        <v>-1.5203199999999973E-3</v>
      </c>
      <c r="R118" s="10">
        <f t="shared" si="24"/>
        <v>1.4823300000000028E-3</v>
      </c>
      <c r="S118" s="10">
        <f t="shared" si="25"/>
        <v>-6.5666700000000053E-3</v>
      </c>
      <c r="T118" s="10">
        <f t="shared" si="26"/>
        <v>-5.6667000000000024E-4</v>
      </c>
      <c r="U118" s="10">
        <f t="shared" si="27"/>
        <v>2.0333399999999989E-3</v>
      </c>
      <c r="V118" s="10">
        <f t="shared" si="28"/>
        <v>-9.5999999999999861E-4</v>
      </c>
    </row>
    <row r="119" spans="1:22">
      <c r="A119" s="5">
        <v>40178</v>
      </c>
      <c r="B119" s="8">
        <v>5.4633330000000004</v>
      </c>
      <c r="C119" s="8">
        <v>3.4113090000000001</v>
      </c>
      <c r="D119" s="8">
        <v>3.19</v>
      </c>
      <c r="E119" s="8">
        <v>3.7882720000000001</v>
      </c>
      <c r="F119" s="8">
        <v>3.529372</v>
      </c>
      <c r="G119" s="8">
        <v>3.7387329999999999</v>
      </c>
      <c r="H119" s="8">
        <v>4.87</v>
      </c>
      <c r="I119" s="8">
        <v>3.253333</v>
      </c>
      <c r="J119" s="8">
        <v>3.46</v>
      </c>
      <c r="K119" s="8">
        <v>1.3096669999999999</v>
      </c>
      <c r="L119" s="8"/>
      <c r="M119" s="10">
        <f t="shared" si="20"/>
        <v>1.5096000000000665E-4</v>
      </c>
      <c r="N119" s="10">
        <f t="shared" si="21"/>
        <v>-8.4589999999997725E-5</v>
      </c>
      <c r="O119" s="10">
        <f t="shared" si="22"/>
        <v>-1.133329999999999E-3</v>
      </c>
      <c r="P119" s="10">
        <f t="shared" si="23"/>
        <v>-7.6249999999999929E-4</v>
      </c>
      <c r="Q119" s="10">
        <f t="shared" si="24"/>
        <v>-1.0634800000000012E-3</v>
      </c>
      <c r="R119" s="10">
        <f t="shared" si="24"/>
        <v>7.1999999999996505E-5</v>
      </c>
      <c r="S119" s="10">
        <f t="shared" si="25"/>
        <v>-3.3329999999995861E-5</v>
      </c>
      <c r="T119" s="10">
        <f t="shared" si="26"/>
        <v>-1.4666699999999989E-3</v>
      </c>
      <c r="U119" s="10">
        <f t="shared" si="27"/>
        <v>-5.6667000000000024E-4</v>
      </c>
      <c r="V119" s="10">
        <f t="shared" si="28"/>
        <v>-9.6660000000001748E-5</v>
      </c>
    </row>
    <row r="120" spans="1:22">
      <c r="A120" s="5">
        <v>40268</v>
      </c>
      <c r="B120" s="8">
        <v>5.5516670000000001</v>
      </c>
      <c r="C120" s="8">
        <v>3.4663729999999999</v>
      </c>
      <c r="D120" s="8">
        <v>3.1766670000000001</v>
      </c>
      <c r="E120" s="8">
        <v>3.93241</v>
      </c>
      <c r="F120" s="8">
        <v>3.483714</v>
      </c>
      <c r="G120" s="8">
        <v>4.0521339999999997</v>
      </c>
      <c r="H120" s="8">
        <v>4.6500000000000004</v>
      </c>
      <c r="I120" s="8">
        <v>3.2833329999999998</v>
      </c>
      <c r="J120" s="8">
        <v>3.7166670000000002</v>
      </c>
      <c r="K120" s="8">
        <v>1.3213330000000001</v>
      </c>
      <c r="L120" s="8"/>
      <c r="M120" s="10">
        <f t="shared" si="20"/>
        <v>8.8333999999999689E-4</v>
      </c>
      <c r="N120" s="10">
        <f t="shared" si="21"/>
        <v>5.5063999999999775E-4</v>
      </c>
      <c r="O120" s="10">
        <f t="shared" si="22"/>
        <v>-1.3332999999999818E-4</v>
      </c>
      <c r="P120" s="10">
        <f t="shared" si="23"/>
        <v>1.4413799999999988E-3</v>
      </c>
      <c r="Q120" s="10">
        <f t="shared" si="24"/>
        <v>-4.5657999999999978E-4</v>
      </c>
      <c r="R120" s="10">
        <f t="shared" si="24"/>
        <v>3.1340099999999983E-3</v>
      </c>
      <c r="S120" s="10">
        <f t="shared" si="25"/>
        <v>-2.1999999999999975E-3</v>
      </c>
      <c r="T120" s="10">
        <f t="shared" si="26"/>
        <v>2.9999999999999802E-4</v>
      </c>
      <c r="U120" s="10">
        <f t="shared" si="27"/>
        <v>2.5666700000000018E-3</v>
      </c>
      <c r="V120" s="10">
        <f t="shared" si="28"/>
        <v>1.1666000000000176E-4</v>
      </c>
    </row>
    <row r="121" spans="1:22">
      <c r="A121" s="5">
        <v>40359</v>
      </c>
      <c r="B121" s="8">
        <v>5.5341670000000001</v>
      </c>
      <c r="C121" s="8">
        <v>3.4710760000000001</v>
      </c>
      <c r="D121" s="8">
        <v>2.7766670000000002</v>
      </c>
      <c r="E121" s="8">
        <v>4.1803549999999996</v>
      </c>
      <c r="F121" s="8">
        <v>3.1835</v>
      </c>
      <c r="G121" s="8">
        <v>3.8262</v>
      </c>
      <c r="H121" s="8">
        <v>5.1466669999999999</v>
      </c>
      <c r="I121" s="8">
        <v>2.826667</v>
      </c>
      <c r="J121" s="8">
        <v>3.49</v>
      </c>
      <c r="K121" s="8">
        <v>1.207667</v>
      </c>
      <c r="L121" s="8"/>
      <c r="M121" s="10">
        <f t="shared" si="20"/>
        <v>-1.750000000000007E-4</v>
      </c>
      <c r="N121" s="10">
        <f t="shared" si="21"/>
        <v>4.7030000000001235E-5</v>
      </c>
      <c r="O121" s="10">
        <f t="shared" si="22"/>
        <v>-3.9999999999999992E-3</v>
      </c>
      <c r="P121" s="10">
        <f t="shared" si="23"/>
        <v>2.4794499999999963E-3</v>
      </c>
      <c r="Q121" s="10">
        <f t="shared" si="24"/>
        <v>-3.0021399999999999E-3</v>
      </c>
      <c r="R121" s="10">
        <f t="shared" si="24"/>
        <v>-2.2593399999999964E-3</v>
      </c>
      <c r="S121" s="10">
        <f t="shared" si="25"/>
        <v>4.9666699999999951E-3</v>
      </c>
      <c r="T121" s="10">
        <f t="shared" si="26"/>
        <v>-4.5666599999999976E-3</v>
      </c>
      <c r="U121" s="10">
        <f t="shared" si="27"/>
        <v>-2.2666699999999997E-3</v>
      </c>
      <c r="V121" s="10">
        <f t="shared" si="28"/>
        <v>-1.1366600000000005E-3</v>
      </c>
    </row>
    <row r="122" spans="1:22">
      <c r="A122" s="5">
        <v>40451</v>
      </c>
      <c r="B122" s="8">
        <v>5.0391659999999998</v>
      </c>
      <c r="C122" s="8">
        <v>3.0053969999999999</v>
      </c>
      <c r="D122" s="8">
        <v>2.423333</v>
      </c>
      <c r="E122" s="8">
        <v>4.1883030000000003</v>
      </c>
      <c r="F122" s="8">
        <v>2.7816010000000002</v>
      </c>
      <c r="G122" s="8">
        <v>3.2896000000000001</v>
      </c>
      <c r="H122" s="8">
        <v>5.7633330000000003</v>
      </c>
      <c r="I122" s="8">
        <v>2.56</v>
      </c>
      <c r="J122" s="8">
        <v>2.786667</v>
      </c>
      <c r="K122" s="8">
        <v>0.99866659999999996</v>
      </c>
      <c r="L122" s="8"/>
      <c r="M122" s="10">
        <f t="shared" si="20"/>
        <v>-4.9500100000000021E-3</v>
      </c>
      <c r="N122" s="10">
        <f t="shared" si="21"/>
        <v>-4.6567900000000018E-3</v>
      </c>
      <c r="O122" s="10">
        <f t="shared" si="22"/>
        <v>-3.5333400000000024E-3</v>
      </c>
      <c r="P122" s="10">
        <f t="shared" si="23"/>
        <v>7.9480000000007323E-5</v>
      </c>
      <c r="Q122" s="10">
        <f t="shared" si="24"/>
        <v>-4.0189899999999975E-3</v>
      </c>
      <c r="R122" s="10">
        <f t="shared" si="24"/>
        <v>-5.3659999999999992E-3</v>
      </c>
      <c r="S122" s="10">
        <f t="shared" si="25"/>
        <v>6.1666600000000035E-3</v>
      </c>
      <c r="T122" s="10">
        <f t="shared" si="26"/>
        <v>-2.6666699999999999E-3</v>
      </c>
      <c r="U122" s="10">
        <f t="shared" si="27"/>
        <v>-7.0333300000000017E-3</v>
      </c>
      <c r="V122" s="10">
        <f t="shared" si="28"/>
        <v>-2.0900040000000008E-3</v>
      </c>
    </row>
    <row r="123" spans="1:22">
      <c r="A123" s="5">
        <v>40543</v>
      </c>
      <c r="B123" s="8">
        <v>5.3391669999999998</v>
      </c>
      <c r="C123" s="8">
        <v>2.9977140000000002</v>
      </c>
      <c r="D123" s="8">
        <v>2.5966670000000001</v>
      </c>
      <c r="E123" s="8">
        <v>4.6989359999999998</v>
      </c>
      <c r="F123" s="8">
        <v>3.0192139999999998</v>
      </c>
      <c r="G123" s="8">
        <v>3.3297669999999999</v>
      </c>
      <c r="H123" s="8">
        <v>8.41</v>
      </c>
      <c r="I123" s="8">
        <v>2.9033329999999999</v>
      </c>
      <c r="J123" s="8">
        <v>2.8633329999999999</v>
      </c>
      <c r="K123" s="8">
        <v>1.0656669999999999</v>
      </c>
      <c r="L123" s="8"/>
      <c r="M123" s="10">
        <f t="shared" si="20"/>
        <v>3.0000099999999996E-3</v>
      </c>
      <c r="N123" s="10">
        <f t="shared" si="21"/>
        <v>-7.682999999999662E-5</v>
      </c>
      <c r="O123" s="10">
        <f t="shared" si="22"/>
        <v>1.733340000000001E-3</v>
      </c>
      <c r="P123" s="10">
        <f t="shared" si="23"/>
        <v>5.1063299999999949E-3</v>
      </c>
      <c r="Q123" s="10">
        <f t="shared" si="24"/>
        <v>2.3761299999999963E-3</v>
      </c>
      <c r="R123" s="10">
        <f t="shared" si="24"/>
        <v>4.016699999999984E-4</v>
      </c>
      <c r="S123" s="10">
        <f t="shared" si="25"/>
        <v>2.6466669999999998E-2</v>
      </c>
      <c r="T123" s="10">
        <f t="shared" si="26"/>
        <v>3.4333299999999988E-3</v>
      </c>
      <c r="U123" s="10">
        <f t="shared" si="27"/>
        <v>7.6665999999999898E-4</v>
      </c>
      <c r="V123" s="10">
        <f t="shared" si="28"/>
        <v>6.7000399999999965E-4</v>
      </c>
    </row>
    <row r="124" spans="1:22">
      <c r="A124" s="5">
        <v>40633</v>
      </c>
      <c r="B124" s="8">
        <v>5.5216669999999999</v>
      </c>
      <c r="C124" s="8">
        <v>3.312297</v>
      </c>
      <c r="D124" s="8">
        <v>3.1433330000000002</v>
      </c>
      <c r="E124" s="8">
        <v>5.2955230000000002</v>
      </c>
      <c r="F124" s="8">
        <v>3.5519050000000001</v>
      </c>
      <c r="G124" s="8">
        <v>3.781933</v>
      </c>
      <c r="H124" s="8">
        <v>9.5533330000000003</v>
      </c>
      <c r="I124" s="8">
        <v>3.3466670000000001</v>
      </c>
      <c r="J124" s="8">
        <v>3.46</v>
      </c>
      <c r="K124" s="8">
        <v>1.2226669999999999</v>
      </c>
      <c r="L124" s="8"/>
      <c r="M124" s="10">
        <f t="shared" si="20"/>
        <v>1.8250000000000011E-3</v>
      </c>
      <c r="N124" s="10">
        <f t="shared" si="21"/>
        <v>3.1458299999999983E-3</v>
      </c>
      <c r="O124" s="10">
        <f t="shared" si="22"/>
        <v>5.4666600000000008E-3</v>
      </c>
      <c r="P124" s="10">
        <f t="shared" si="23"/>
        <v>5.9658700000000042E-3</v>
      </c>
      <c r="Q124" s="10">
        <f t="shared" si="24"/>
        <v>5.3269100000000024E-3</v>
      </c>
      <c r="R124" s="10">
        <f t="shared" si="24"/>
        <v>4.5216600000000003E-3</v>
      </c>
      <c r="S124" s="10">
        <f t="shared" si="25"/>
        <v>1.1433330000000002E-2</v>
      </c>
      <c r="T124" s="10">
        <f t="shared" si="26"/>
        <v>4.4333400000000009E-3</v>
      </c>
      <c r="U124" s="10">
        <f t="shared" si="27"/>
        <v>5.9666700000000003E-3</v>
      </c>
      <c r="V124" s="10">
        <f t="shared" si="28"/>
        <v>1.5700000000000002E-3</v>
      </c>
    </row>
    <row r="125" spans="1:22">
      <c r="A125" s="5">
        <v>40724</v>
      </c>
      <c r="B125" s="8">
        <v>5.3324999999999996</v>
      </c>
      <c r="C125" s="8">
        <v>3.1558769999999998</v>
      </c>
      <c r="D125" s="8">
        <v>3.0966670000000001</v>
      </c>
      <c r="E125" s="8">
        <v>5.3769270000000002</v>
      </c>
      <c r="F125" s="8">
        <v>3.5365959999999999</v>
      </c>
      <c r="G125" s="8">
        <v>3.5605329999999999</v>
      </c>
      <c r="H125" s="8">
        <v>11.06667</v>
      </c>
      <c r="I125" s="8">
        <v>3.0666669999999998</v>
      </c>
      <c r="J125" s="8">
        <v>3.21</v>
      </c>
      <c r="K125" s="8">
        <v>1.139</v>
      </c>
      <c r="L125" s="8"/>
      <c r="M125" s="10">
        <f t="shared" si="20"/>
        <v>-1.8916700000000031E-3</v>
      </c>
      <c r="N125" s="10">
        <f t="shared" si="21"/>
        <v>-1.5642000000000024E-3</v>
      </c>
      <c r="O125" s="10">
        <f t="shared" si="22"/>
        <v>-4.6666000000000096E-4</v>
      </c>
      <c r="P125" s="10">
        <f t="shared" si="23"/>
        <v>8.1404000000000036E-4</v>
      </c>
      <c r="Q125" s="10">
        <f t="shared" si="24"/>
        <v>-1.530900000000024E-4</v>
      </c>
      <c r="R125" s="10">
        <f t="shared" si="24"/>
        <v>-2.2140000000000003E-3</v>
      </c>
      <c r="S125" s="10">
        <f t="shared" si="25"/>
        <v>1.513337E-2</v>
      </c>
      <c r="T125" s="10">
        <f t="shared" si="26"/>
        <v>-2.8000000000000026E-3</v>
      </c>
      <c r="U125" s="10">
        <f t="shared" si="27"/>
        <v>-2.5000000000000001E-3</v>
      </c>
      <c r="V125" s="10">
        <f t="shared" si="28"/>
        <v>-8.3666999999999932E-4</v>
      </c>
    </row>
    <row r="126" spans="1:22">
      <c r="A126" s="5">
        <v>40816</v>
      </c>
      <c r="B126" s="8">
        <v>4.5716669999999997</v>
      </c>
      <c r="C126" s="8">
        <v>2.527177</v>
      </c>
      <c r="D126" s="8">
        <v>2.2599999999999998</v>
      </c>
      <c r="E126" s="8">
        <v>5.4258110000000004</v>
      </c>
      <c r="F126" s="8">
        <v>3.0094069999999999</v>
      </c>
      <c r="G126" s="8">
        <v>2.867</v>
      </c>
      <c r="H126" s="8">
        <v>9.0399999999999991</v>
      </c>
      <c r="I126" s="8">
        <v>2.25</v>
      </c>
      <c r="J126" s="8">
        <v>2.4266670000000001</v>
      </c>
      <c r="K126" s="8">
        <v>1.0243329999999999</v>
      </c>
      <c r="L126" s="8"/>
      <c r="M126" s="10">
        <f t="shared" si="20"/>
        <v>-7.6083299999999991E-3</v>
      </c>
      <c r="N126" s="10">
        <f t="shared" si="21"/>
        <v>-6.2869999999999983E-3</v>
      </c>
      <c r="O126" s="10">
        <f t="shared" si="22"/>
        <v>-8.3666700000000031E-3</v>
      </c>
      <c r="P126" s="10">
        <f t="shared" si="23"/>
        <v>4.8884000000000145E-4</v>
      </c>
      <c r="Q126" s="10">
        <f t="shared" si="24"/>
        <v>-5.2718899999999987E-3</v>
      </c>
      <c r="R126" s="10">
        <f t="shared" si="24"/>
        <v>-6.93533E-3</v>
      </c>
      <c r="S126" s="10">
        <f t="shared" si="25"/>
        <v>-2.0266700000000012E-2</v>
      </c>
      <c r="T126" s="10">
        <f t="shared" si="26"/>
        <v>-8.1666699999999974E-3</v>
      </c>
      <c r="U126" s="10">
        <f t="shared" si="27"/>
        <v>-7.8333299999999977E-3</v>
      </c>
      <c r="V126" s="10">
        <f t="shared" si="28"/>
        <v>-1.1466700000000007E-3</v>
      </c>
    </row>
    <row r="127" spans="1:22">
      <c r="A127" s="5">
        <v>40908</v>
      </c>
      <c r="B127" s="8">
        <v>4.0925000000000002</v>
      </c>
      <c r="C127" s="8">
        <v>2.1367940000000001</v>
      </c>
      <c r="D127" s="8">
        <v>1.933333</v>
      </c>
      <c r="E127" s="8">
        <v>5.6493159999999998</v>
      </c>
      <c r="F127" s="8">
        <v>3.1863239999999999</v>
      </c>
      <c r="G127" s="8">
        <v>2.3344999999999998</v>
      </c>
      <c r="H127" s="8">
        <v>8.65</v>
      </c>
      <c r="I127" s="8">
        <v>1.756667</v>
      </c>
      <c r="J127" s="8">
        <v>2.0466669999999998</v>
      </c>
      <c r="K127" s="8">
        <v>1.0236670000000001</v>
      </c>
      <c r="L127" s="8"/>
      <c r="M127" s="10">
        <f t="shared" si="20"/>
        <v>-4.7916699999999944E-3</v>
      </c>
      <c r="N127" s="10">
        <f t="shared" si="21"/>
        <v>-3.9038299999999992E-3</v>
      </c>
      <c r="O127" s="10">
        <f t="shared" si="22"/>
        <v>-3.266669999999998E-3</v>
      </c>
      <c r="P127" s="10">
        <f t="shared" si="23"/>
        <v>2.2350499999999941E-3</v>
      </c>
      <c r="Q127" s="10">
        <f t="shared" si="24"/>
        <v>1.7691699999999998E-3</v>
      </c>
      <c r="R127" s="10">
        <f t="shared" si="24"/>
        <v>-5.3250000000000016E-3</v>
      </c>
      <c r="S127" s="10">
        <f t="shared" si="25"/>
        <v>-3.8999999999999881E-3</v>
      </c>
      <c r="T127" s="10">
        <f t="shared" si="26"/>
        <v>-4.9333300000000005E-3</v>
      </c>
      <c r="U127" s="10">
        <f t="shared" si="27"/>
        <v>-3.8000000000000035E-3</v>
      </c>
      <c r="V127" s="10">
        <f t="shared" si="28"/>
        <v>-6.6599999999983336E-6</v>
      </c>
    </row>
    <row r="128" spans="1:22">
      <c r="A128" s="5">
        <v>40999</v>
      </c>
      <c r="B128" s="8">
        <v>3.9716670000000001</v>
      </c>
      <c r="C128" s="8">
        <v>2.0359389999999999</v>
      </c>
      <c r="D128" s="8">
        <v>1.8333330000000001</v>
      </c>
      <c r="E128" s="8">
        <v>5.2267029999999997</v>
      </c>
      <c r="F128" s="8">
        <v>3.0498750000000001</v>
      </c>
      <c r="G128" s="8">
        <v>2.2174999999999998</v>
      </c>
      <c r="H128" s="8">
        <v>7.0466670000000002</v>
      </c>
      <c r="I128" s="8">
        <v>1.8466670000000001</v>
      </c>
      <c r="J128" s="8">
        <v>2.036667</v>
      </c>
      <c r="K128" s="8">
        <v>0.96233329999999995</v>
      </c>
      <c r="L128" s="8"/>
      <c r="M128" s="10">
        <f t="shared" si="20"/>
        <v>-1.2083300000000018E-3</v>
      </c>
      <c r="N128" s="10">
        <f t="shared" si="21"/>
        <v>-1.0085500000000013E-3</v>
      </c>
      <c r="O128" s="10">
        <f t="shared" si="22"/>
        <v>-9.9999999999999872E-4</v>
      </c>
      <c r="P128" s="10">
        <f t="shared" si="23"/>
        <v>-4.2261300000000016E-3</v>
      </c>
      <c r="Q128" s="10">
        <f t="shared" si="24"/>
        <v>-1.3644899999999982E-3</v>
      </c>
      <c r="R128" s="10">
        <f t="shared" si="24"/>
        <v>-1.17E-3</v>
      </c>
      <c r="S128" s="10">
        <f t="shared" si="25"/>
        <v>-1.6033330000000002E-2</v>
      </c>
      <c r="T128" s="10">
        <f t="shared" si="26"/>
        <v>9.0000000000000084E-4</v>
      </c>
      <c r="U128" s="10">
        <f t="shared" si="27"/>
        <v>-9.9999999999997863E-5</v>
      </c>
      <c r="V128" s="10">
        <f t="shared" si="28"/>
        <v>-6.1333700000000156E-4</v>
      </c>
    </row>
    <row r="129" spans="1:22">
      <c r="A129" s="5">
        <v>41090</v>
      </c>
      <c r="B129" s="8">
        <v>3.3766669999999999</v>
      </c>
      <c r="C129" s="8">
        <v>1.9114640000000001</v>
      </c>
      <c r="D129" s="8">
        <v>1.42</v>
      </c>
      <c r="E129" s="8">
        <v>6.1683089999999998</v>
      </c>
      <c r="F129" s="8">
        <v>2.7715830000000001</v>
      </c>
      <c r="G129" s="8">
        <v>1.974367</v>
      </c>
      <c r="H129" s="8">
        <v>6.7933339999999998</v>
      </c>
      <c r="I129" s="8">
        <v>1.5933330000000001</v>
      </c>
      <c r="J129" s="8">
        <v>1.8233330000000001</v>
      </c>
      <c r="K129" s="8">
        <v>0.8496667</v>
      </c>
      <c r="L129" s="8"/>
      <c r="M129" s="10">
        <f t="shared" si="20"/>
        <v>-5.9500000000000022E-3</v>
      </c>
      <c r="N129" s="10">
        <f t="shared" si="21"/>
        <v>-1.2447499999999989E-3</v>
      </c>
      <c r="O129" s="10">
        <f t="shared" si="22"/>
        <v>-4.1333300000000019E-3</v>
      </c>
      <c r="P129" s="10">
        <f t="shared" si="23"/>
        <v>9.4160600000000021E-3</v>
      </c>
      <c r="Q129" s="10">
        <f t="shared" si="24"/>
        <v>-2.7829199999999999E-3</v>
      </c>
      <c r="R129" s="10">
        <f t="shared" si="24"/>
        <v>-2.431329999999998E-3</v>
      </c>
      <c r="S129" s="10">
        <f t="shared" si="25"/>
        <v>-2.5333300000000046E-3</v>
      </c>
      <c r="T129" s="10">
        <f t="shared" si="26"/>
        <v>-2.5333399999999994E-3</v>
      </c>
      <c r="U129" s="10">
        <f t="shared" si="27"/>
        <v>-2.1333399999999992E-3</v>
      </c>
      <c r="V129" s="10">
        <f t="shared" si="28"/>
        <v>-1.1266659999999995E-3</v>
      </c>
    </row>
    <row r="130" spans="1:22">
      <c r="A130" s="5">
        <v>41182</v>
      </c>
      <c r="B130" s="8">
        <v>3.0558329999999998</v>
      </c>
      <c r="C130" s="8">
        <v>1.7736339999999999</v>
      </c>
      <c r="D130" s="8">
        <v>1.3566670000000001</v>
      </c>
      <c r="E130" s="8">
        <v>6.4322619999999997</v>
      </c>
      <c r="F130" s="8">
        <v>2.21061</v>
      </c>
      <c r="G130" s="8">
        <v>1.6826669999999999</v>
      </c>
      <c r="H130" s="8">
        <v>5.6133329999999999</v>
      </c>
      <c r="I130" s="8">
        <v>1.4266669999999999</v>
      </c>
      <c r="J130" s="8">
        <v>1.6433329999999999</v>
      </c>
      <c r="K130" s="8">
        <v>0.77900000000000003</v>
      </c>
      <c r="L130" s="8"/>
      <c r="M130" s="10">
        <f t="shared" si="20"/>
        <v>-3.2083400000000005E-3</v>
      </c>
      <c r="N130" s="10">
        <f t="shared" si="21"/>
        <v>-1.3783000000000011E-3</v>
      </c>
      <c r="O130" s="10">
        <f t="shared" si="22"/>
        <v>-6.3332999999999857E-4</v>
      </c>
      <c r="P130" s="10">
        <f t="shared" si="23"/>
        <v>2.6395299999999989E-3</v>
      </c>
      <c r="Q130" s="10">
        <f t="shared" si="24"/>
        <v>-5.609730000000002E-3</v>
      </c>
      <c r="R130" s="10">
        <f t="shared" si="24"/>
        <v>-2.9170000000000008E-3</v>
      </c>
      <c r="S130" s="10">
        <f t="shared" si="25"/>
        <v>-1.1800009999999998E-2</v>
      </c>
      <c r="T130" s="10">
        <f t="shared" si="26"/>
        <v>-1.6666600000000021E-3</v>
      </c>
      <c r="U130" s="10">
        <f t="shared" si="27"/>
        <v>-1.8000000000000017E-3</v>
      </c>
      <c r="V130" s="10">
        <f t="shared" si="28"/>
        <v>-7.0666699999999969E-4</v>
      </c>
    </row>
    <row r="131" spans="1:22">
      <c r="A131" s="5">
        <v>41274</v>
      </c>
      <c r="B131" s="8">
        <v>3.1124999999999998</v>
      </c>
      <c r="C131" s="8">
        <v>1.7726029999999999</v>
      </c>
      <c r="D131" s="8">
        <v>1.37</v>
      </c>
      <c r="E131" s="8">
        <v>5.5588759999999997</v>
      </c>
      <c r="F131" s="8">
        <v>2.1119080000000001</v>
      </c>
      <c r="G131" s="8">
        <v>1.797633</v>
      </c>
      <c r="H131" s="8">
        <v>4.5133330000000003</v>
      </c>
      <c r="I131" s="8">
        <v>1.503333</v>
      </c>
      <c r="J131" s="8">
        <v>1.7066669999999999</v>
      </c>
      <c r="K131" s="8">
        <v>0.75133340000000004</v>
      </c>
      <c r="L131" s="8"/>
      <c r="M131" s="10">
        <f t="shared" si="20"/>
        <v>5.6667000000000024E-4</v>
      </c>
      <c r="N131" s="10">
        <f t="shared" si="21"/>
        <v>-1.0310000000000042E-5</v>
      </c>
      <c r="O131" s="10">
        <f t="shared" si="22"/>
        <v>1.3333000000000041E-4</v>
      </c>
      <c r="P131" s="10">
        <f t="shared" si="23"/>
        <v>-8.7338599999999995E-3</v>
      </c>
      <c r="Q131" s="10">
        <f t="shared" si="24"/>
        <v>-9.8701999999999839E-4</v>
      </c>
      <c r="R131" s="10">
        <f t="shared" si="24"/>
        <v>1.1496600000000011E-3</v>
      </c>
      <c r="S131" s="10">
        <f t="shared" si="25"/>
        <v>-1.0999999999999996E-2</v>
      </c>
      <c r="T131" s="10">
        <f t="shared" si="26"/>
        <v>7.6666000000000126E-4</v>
      </c>
      <c r="U131" s="10">
        <f t="shared" si="27"/>
        <v>6.3334000000000003E-4</v>
      </c>
      <c r="V131" s="10">
        <f t="shared" si="28"/>
        <v>-2.7666599999999985E-4</v>
      </c>
    </row>
    <row r="132" spans="1:22">
      <c r="A132" s="5">
        <v>41364</v>
      </c>
      <c r="B132" s="8">
        <v>3.4691670000000001</v>
      </c>
      <c r="C132" s="8">
        <v>1.916919</v>
      </c>
      <c r="D132" s="8">
        <v>1.4666669999999999</v>
      </c>
      <c r="E132" s="8">
        <v>5.0633080000000001</v>
      </c>
      <c r="F132" s="8">
        <v>2.160253</v>
      </c>
      <c r="G132" s="8">
        <v>2.0781329999999998</v>
      </c>
      <c r="H132" s="8">
        <v>4.016667</v>
      </c>
      <c r="I132" s="8">
        <v>1.9066669999999999</v>
      </c>
      <c r="J132" s="8">
        <v>1.95</v>
      </c>
      <c r="K132" s="8">
        <v>0.6453333</v>
      </c>
      <c r="L132" s="8"/>
      <c r="M132" s="10">
        <f t="shared" si="20"/>
        <v>3.5666700000000027E-3</v>
      </c>
      <c r="N132" s="10">
        <f t="shared" si="21"/>
        <v>1.4431600000000011E-3</v>
      </c>
      <c r="O132" s="10">
        <f t="shared" si="22"/>
        <v>9.6666999999999836E-4</v>
      </c>
      <c r="P132" s="10">
        <f t="shared" si="23"/>
        <v>-4.9556799999999953E-3</v>
      </c>
      <c r="Q132" s="10">
        <f t="shared" si="24"/>
        <v>4.8344999999999861E-4</v>
      </c>
      <c r="R132" s="10">
        <f t="shared" si="24"/>
        <v>2.8049999999999976E-3</v>
      </c>
      <c r="S132" s="10">
        <f t="shared" si="25"/>
        <v>-4.9666600000000029E-3</v>
      </c>
      <c r="T132" s="10">
        <f t="shared" si="26"/>
        <v>4.033339999999999E-3</v>
      </c>
      <c r="U132" s="10">
        <f t="shared" si="27"/>
        <v>2.43333E-3</v>
      </c>
      <c r="V132" s="10">
        <f t="shared" si="28"/>
        <v>-1.0600010000000005E-3</v>
      </c>
    </row>
    <row r="133" spans="1:22">
      <c r="A133" s="5">
        <v>41455</v>
      </c>
      <c r="B133" s="8">
        <v>3.3366669999999998</v>
      </c>
      <c r="C133" s="8">
        <v>1.964985</v>
      </c>
      <c r="D133" s="8">
        <v>1.34</v>
      </c>
      <c r="E133" s="8">
        <v>4.5027049999999997</v>
      </c>
      <c r="F133" s="8">
        <v>1.962097</v>
      </c>
      <c r="G133" s="8">
        <v>2.0116329999999998</v>
      </c>
      <c r="H133" s="8">
        <v>3.8133330000000001</v>
      </c>
      <c r="I133" s="8">
        <v>1.8333330000000001</v>
      </c>
      <c r="J133" s="8">
        <v>1.996667</v>
      </c>
      <c r="K133" s="8">
        <v>0.76333329999999999</v>
      </c>
      <c r="L133" s="8"/>
      <c r="M133" s="10">
        <f t="shared" si="20"/>
        <v>-1.3250000000000028E-3</v>
      </c>
      <c r="N133" s="10">
        <f t="shared" si="21"/>
        <v>4.806599999999994E-4</v>
      </c>
      <c r="O133" s="10">
        <f t="shared" si="22"/>
        <v>-1.2666699999999986E-3</v>
      </c>
      <c r="P133" s="10">
        <f t="shared" si="23"/>
        <v>-5.606030000000004E-3</v>
      </c>
      <c r="Q133" s="10">
        <f t="shared" si="24"/>
        <v>-1.9815599999999998E-3</v>
      </c>
      <c r="R133" s="10">
        <f t="shared" si="24"/>
        <v>-6.6500000000000001E-4</v>
      </c>
      <c r="S133" s="10">
        <f t="shared" si="25"/>
        <v>-2.0333399999999989E-3</v>
      </c>
      <c r="T133" s="10">
        <f t="shared" si="26"/>
        <v>-7.3333999999999791E-4</v>
      </c>
      <c r="U133" s="10">
        <f t="shared" si="27"/>
        <v>4.6667000000000014E-4</v>
      </c>
      <c r="V133" s="10">
        <f t="shared" ref="V133:V149" si="29">(K133-K132)/100</f>
        <v>1.1799999999999998E-3</v>
      </c>
    </row>
    <row r="134" spans="1:22">
      <c r="A134" s="5">
        <v>41547</v>
      </c>
      <c r="B134" s="8">
        <v>3.87</v>
      </c>
      <c r="C134" s="8">
        <v>2.5825369999999999</v>
      </c>
      <c r="D134" s="8">
        <v>1.726667</v>
      </c>
      <c r="E134" s="8">
        <v>4.5280870000000002</v>
      </c>
      <c r="F134" s="8">
        <v>2.3649770000000001</v>
      </c>
      <c r="G134" s="8">
        <v>2.6747000000000001</v>
      </c>
      <c r="H134" s="8">
        <v>3.983333</v>
      </c>
      <c r="I134" s="8">
        <v>2.3666670000000001</v>
      </c>
      <c r="J134" s="8">
        <v>2.71</v>
      </c>
      <c r="K134" s="8">
        <v>0.72233329999999996</v>
      </c>
      <c r="L134" s="8"/>
      <c r="M134" s="10">
        <f t="shared" si="20"/>
        <v>5.3333300000000024E-3</v>
      </c>
      <c r="N134" s="10">
        <f t="shared" si="21"/>
        <v>6.1755199999999986E-3</v>
      </c>
      <c r="O134" s="10">
        <f t="shared" si="22"/>
        <v>3.8666699999999987E-3</v>
      </c>
      <c r="P134" s="10">
        <f t="shared" si="23"/>
        <v>2.5382000000000459E-4</v>
      </c>
      <c r="Q134" s="10">
        <f t="shared" si="24"/>
        <v>4.0288000000000017E-3</v>
      </c>
      <c r="R134" s="10">
        <f t="shared" si="24"/>
        <v>6.6306700000000026E-3</v>
      </c>
      <c r="S134" s="10">
        <f t="shared" si="25"/>
        <v>1.6999999999999993E-3</v>
      </c>
      <c r="T134" s="10">
        <f t="shared" si="26"/>
        <v>5.3333399999999998E-3</v>
      </c>
      <c r="U134" s="10">
        <f t="shared" si="27"/>
        <v>7.1333300000000002E-3</v>
      </c>
      <c r="V134" s="10">
        <f t="shared" si="29"/>
        <v>-4.1000000000000037E-4</v>
      </c>
    </row>
    <row r="135" spans="1:22">
      <c r="A135" s="5">
        <v>41639</v>
      </c>
      <c r="B135" s="8">
        <v>4.1133329999999999</v>
      </c>
      <c r="C135" s="8">
        <v>2.5833940000000002</v>
      </c>
      <c r="D135" s="8">
        <v>1.746667</v>
      </c>
      <c r="E135" s="8">
        <v>4.1537490000000004</v>
      </c>
      <c r="F135" s="8">
        <v>2.3300329999999998</v>
      </c>
      <c r="G135" s="8">
        <v>2.794667</v>
      </c>
      <c r="H135" s="8">
        <v>3.5</v>
      </c>
      <c r="I135" s="8">
        <v>2.3766669999999999</v>
      </c>
      <c r="J135" s="8">
        <v>2.746667</v>
      </c>
      <c r="K135" s="8">
        <v>0.62766670000000002</v>
      </c>
      <c r="L135" s="8"/>
      <c r="M135" s="10">
        <f t="shared" si="20"/>
        <v>2.4333299999999979E-3</v>
      </c>
      <c r="N135" s="10">
        <f t="shared" si="21"/>
        <v>8.5700000000032976E-6</v>
      </c>
      <c r="O135" s="10">
        <f t="shared" si="22"/>
        <v>2.0000000000000017E-4</v>
      </c>
      <c r="P135" s="10">
        <f t="shared" si="23"/>
        <v>-3.7433799999999984E-3</v>
      </c>
      <c r="Q135" s="10">
        <f t="shared" si="24"/>
        <v>-3.4944000000000311E-4</v>
      </c>
      <c r="R135" s="10">
        <f t="shared" si="24"/>
        <v>1.1996699999999993E-3</v>
      </c>
      <c r="S135" s="10">
        <f t="shared" si="25"/>
        <v>-4.8333300000000003E-3</v>
      </c>
      <c r="T135" s="10">
        <f t="shared" si="26"/>
        <v>9.9999999999997863E-5</v>
      </c>
      <c r="U135" s="10">
        <f t="shared" si="27"/>
        <v>3.6667000000000004E-4</v>
      </c>
      <c r="V135" s="10">
        <f t="shared" si="29"/>
        <v>-9.4666599999999933E-4</v>
      </c>
    </row>
    <row r="136" spans="1:22">
      <c r="A136" s="5">
        <v>41729</v>
      </c>
      <c r="B136" s="8">
        <v>4.1333330000000004</v>
      </c>
      <c r="C136" s="8">
        <v>2.4694590000000001</v>
      </c>
      <c r="D136" s="8">
        <v>1.61</v>
      </c>
      <c r="E136" s="8">
        <v>3.5527500000000001</v>
      </c>
      <c r="F136" s="8">
        <v>2.2629139999999999</v>
      </c>
      <c r="G136" s="8">
        <v>2.8361329999999998</v>
      </c>
      <c r="H136" s="8">
        <v>3.14</v>
      </c>
      <c r="I136" s="8">
        <v>2.253333</v>
      </c>
      <c r="J136" s="8">
        <v>2.7633329999999998</v>
      </c>
      <c r="K136" s="8">
        <v>0.6016667</v>
      </c>
      <c r="L136" s="8"/>
      <c r="M136" s="10">
        <f t="shared" si="20"/>
        <v>2.0000000000000462E-4</v>
      </c>
      <c r="N136" s="10">
        <f t="shared" si="21"/>
        <v>-1.1393500000000012E-3</v>
      </c>
      <c r="O136" s="10">
        <f t="shared" si="22"/>
        <v>-1.3666699999999986E-3</v>
      </c>
      <c r="P136" s="10">
        <f t="shared" si="23"/>
        <v>-6.0099900000000032E-3</v>
      </c>
      <c r="Q136" s="10">
        <f t="shared" si="24"/>
        <v>-6.7118999999999924E-4</v>
      </c>
      <c r="R136" s="10">
        <f t="shared" si="24"/>
        <v>4.146599999999978E-4</v>
      </c>
      <c r="S136" s="10">
        <f t="shared" si="25"/>
        <v>-3.5999999999999986E-3</v>
      </c>
      <c r="T136" s="10">
        <f t="shared" si="26"/>
        <v>-1.2333399999999984E-3</v>
      </c>
      <c r="U136" s="10">
        <f t="shared" si="27"/>
        <v>1.6665999999999849E-4</v>
      </c>
      <c r="V136" s="10">
        <f t="shared" si="29"/>
        <v>-2.6000000000000025E-4</v>
      </c>
    </row>
    <row r="137" spans="1:22">
      <c r="A137" s="5">
        <v>41820</v>
      </c>
      <c r="B137" s="8">
        <v>3.8366669999999998</v>
      </c>
      <c r="C137" s="8">
        <v>2.3528570000000002</v>
      </c>
      <c r="D137" s="8">
        <v>1.35</v>
      </c>
      <c r="E137" s="8">
        <v>2.9166850000000002</v>
      </c>
      <c r="F137" s="8">
        <v>1.858657</v>
      </c>
      <c r="G137" s="8">
        <v>2.7416</v>
      </c>
      <c r="H137" s="8">
        <v>2.59</v>
      </c>
      <c r="I137" s="8">
        <v>1.913333</v>
      </c>
      <c r="J137" s="8">
        <v>2.6233330000000001</v>
      </c>
      <c r="K137" s="8">
        <v>0.57066669999999997</v>
      </c>
      <c r="L137" s="8"/>
      <c r="M137" s="10">
        <f t="shared" si="20"/>
        <v>-2.9666600000000055E-3</v>
      </c>
      <c r="N137" s="10">
        <f t="shared" si="21"/>
        <v>-1.1660199999999987E-3</v>
      </c>
      <c r="O137" s="10">
        <f t="shared" si="22"/>
        <v>-2.5999999999999999E-3</v>
      </c>
      <c r="P137" s="10">
        <f t="shared" si="23"/>
        <v>-6.3606499999999989E-3</v>
      </c>
      <c r="Q137" s="10">
        <f t="shared" si="24"/>
        <v>-4.0425699999999988E-3</v>
      </c>
      <c r="R137" s="10">
        <f t="shared" si="24"/>
        <v>-9.4532999999999759E-4</v>
      </c>
      <c r="S137" s="10">
        <f t="shared" si="25"/>
        <v>-5.5000000000000023E-3</v>
      </c>
      <c r="T137" s="10">
        <f t="shared" si="26"/>
        <v>-3.4000000000000007E-3</v>
      </c>
      <c r="U137" s="10">
        <f t="shared" si="27"/>
        <v>-1.3999999999999967E-3</v>
      </c>
      <c r="V137" s="10">
        <f t="shared" si="29"/>
        <v>-3.1000000000000027E-4</v>
      </c>
    </row>
    <row r="138" spans="1:22">
      <c r="A138" s="5">
        <v>41912</v>
      </c>
      <c r="B138" s="8">
        <v>3.476667</v>
      </c>
      <c r="C138" s="8">
        <v>2.1458330000000001</v>
      </c>
      <c r="D138" s="8">
        <v>0.99333329999999997</v>
      </c>
      <c r="E138" s="8">
        <v>2.4288150000000002</v>
      </c>
      <c r="F138" s="8">
        <v>1.438733</v>
      </c>
      <c r="G138" s="8">
        <v>2.586967</v>
      </c>
      <c r="H138" s="8">
        <v>1.88</v>
      </c>
      <c r="I138" s="8">
        <v>1.5633330000000001</v>
      </c>
      <c r="J138" s="8">
        <v>2.496667</v>
      </c>
      <c r="K138" s="8">
        <v>0.504</v>
      </c>
      <c r="L138" s="8"/>
      <c r="M138" s="10">
        <f t="shared" si="20"/>
        <v>-3.5999999999999986E-3</v>
      </c>
      <c r="N138" s="10">
        <f t="shared" si="21"/>
        <v>-2.070240000000001E-3</v>
      </c>
      <c r="O138" s="10">
        <f t="shared" si="22"/>
        <v>-3.5666670000000012E-3</v>
      </c>
      <c r="P138" s="10">
        <f t="shared" si="23"/>
        <v>-4.8787000000000006E-3</v>
      </c>
      <c r="Q138" s="10">
        <f t="shared" si="24"/>
        <v>-4.1992399999999999E-3</v>
      </c>
      <c r="R138" s="10">
        <f t="shared" si="24"/>
        <v>-1.5463300000000003E-3</v>
      </c>
      <c r="S138" s="10">
        <f t="shared" si="25"/>
        <v>-7.0999999999999995E-3</v>
      </c>
      <c r="T138" s="10">
        <f t="shared" si="26"/>
        <v>-3.4999999999999988E-3</v>
      </c>
      <c r="U138" s="10">
        <f t="shared" si="27"/>
        <v>-1.2666600000000017E-3</v>
      </c>
      <c r="V138" s="10">
        <f t="shared" si="29"/>
        <v>-6.6666699999999969E-4</v>
      </c>
    </row>
    <row r="139" spans="1:22">
      <c r="A139" s="5">
        <v>42004</v>
      </c>
      <c r="B139" s="8">
        <v>3.18</v>
      </c>
      <c r="C139" s="8">
        <v>1.9551719999999999</v>
      </c>
      <c r="D139" s="8">
        <v>0.7</v>
      </c>
      <c r="E139" s="8">
        <v>1.989074</v>
      </c>
      <c r="F139" s="8">
        <v>1.1054520000000001</v>
      </c>
      <c r="G139" s="8">
        <v>2.1116329999999999</v>
      </c>
      <c r="H139" s="8">
        <v>1.4466669999999999</v>
      </c>
      <c r="I139" s="8">
        <v>1.1499999999999999</v>
      </c>
      <c r="J139" s="8">
        <v>2.2799999999999998</v>
      </c>
      <c r="K139" s="8">
        <v>0.4</v>
      </c>
      <c r="L139" s="8"/>
      <c r="M139" s="10">
        <f t="shared" si="20"/>
        <v>-2.9666699999999981E-3</v>
      </c>
      <c r="N139" s="10">
        <f t="shared" si="21"/>
        <v>-1.9066100000000019E-3</v>
      </c>
      <c r="O139" s="10">
        <f t="shared" si="22"/>
        <v>-2.9333330000000002E-3</v>
      </c>
      <c r="P139" s="10">
        <f t="shared" si="23"/>
        <v>-4.3974100000000018E-3</v>
      </c>
      <c r="Q139" s="10">
        <f t="shared" si="24"/>
        <v>-3.3328099999999994E-3</v>
      </c>
      <c r="R139" s="10">
        <f t="shared" si="24"/>
        <v>-4.7533400000000017E-3</v>
      </c>
      <c r="S139" s="10">
        <f t="shared" si="25"/>
        <v>-4.3333299999999998E-3</v>
      </c>
      <c r="T139" s="10">
        <f t="shared" si="26"/>
        <v>-4.1333300000000019E-3</v>
      </c>
      <c r="U139" s="10">
        <f t="shared" si="27"/>
        <v>-2.1666700000000016E-3</v>
      </c>
      <c r="V139" s="10">
        <f t="shared" si="29"/>
        <v>-1.0399999999999999E-3</v>
      </c>
    </row>
    <row r="140" spans="1:22">
      <c r="A140" s="5">
        <v>42094</v>
      </c>
      <c r="B140" s="8">
        <v>2.54</v>
      </c>
      <c r="C140" s="8">
        <v>1.4421839999999999</v>
      </c>
      <c r="D140" s="8">
        <v>0.30666670000000001</v>
      </c>
      <c r="E140" s="8">
        <v>1.4270039999999999</v>
      </c>
      <c r="F140" s="8">
        <v>0.59341029999999995</v>
      </c>
      <c r="G140" s="8">
        <v>1.7065330000000001</v>
      </c>
      <c r="H140" s="8">
        <v>0.92333330000000002</v>
      </c>
      <c r="I140" s="8">
        <v>0.66</v>
      </c>
      <c r="J140" s="8">
        <v>1.9666669999999999</v>
      </c>
      <c r="K140" s="8">
        <v>0.33666669999999999</v>
      </c>
      <c r="L140" s="8"/>
      <c r="M140" s="10">
        <f t="shared" si="20"/>
        <v>-6.4000000000000012E-3</v>
      </c>
      <c r="N140" s="10">
        <f t="shared" si="21"/>
        <v>-5.1298799999999999E-3</v>
      </c>
      <c r="O140" s="10">
        <f t="shared" si="22"/>
        <v>-3.9333329999999998E-3</v>
      </c>
      <c r="P140" s="10">
        <f t="shared" si="23"/>
        <v>-5.620700000000001E-3</v>
      </c>
      <c r="Q140" s="10">
        <f t="shared" si="24"/>
        <v>-5.1204170000000012E-3</v>
      </c>
      <c r="R140" s="10">
        <f t="shared" si="24"/>
        <v>-4.0509999999999982E-3</v>
      </c>
      <c r="S140" s="10">
        <f t="shared" si="25"/>
        <v>-5.2333369999999994E-3</v>
      </c>
      <c r="T140" s="10">
        <f t="shared" si="26"/>
        <v>-4.899999999999999E-3</v>
      </c>
      <c r="U140" s="10">
        <f t="shared" si="27"/>
        <v>-3.1333299999999984E-3</v>
      </c>
      <c r="V140" s="10">
        <f t="shared" si="29"/>
        <v>-6.3333300000000035E-4</v>
      </c>
    </row>
    <row r="141" spans="1:22">
      <c r="A141" s="5">
        <v>42185</v>
      </c>
      <c r="B141" s="8">
        <v>2.7566670000000002</v>
      </c>
      <c r="C141" s="8">
        <v>1.644984</v>
      </c>
      <c r="D141" s="8">
        <v>0.49</v>
      </c>
      <c r="E141" s="8">
        <v>1.772445</v>
      </c>
      <c r="F141" s="8">
        <v>0.83979130000000002</v>
      </c>
      <c r="G141" s="8">
        <v>1.9829669999999999</v>
      </c>
      <c r="H141" s="8">
        <v>1.1499999999999999</v>
      </c>
      <c r="I141" s="8">
        <v>0.69333330000000004</v>
      </c>
      <c r="J141" s="8">
        <v>2.1666669999999999</v>
      </c>
      <c r="K141" s="8">
        <v>0.38833329999999999</v>
      </c>
      <c r="L141" s="8"/>
      <c r="M141" s="10">
        <f t="shared" si="20"/>
        <v>2.1666700000000016E-3</v>
      </c>
      <c r="N141" s="10">
        <f t="shared" si="21"/>
        <v>2.0280000000000007E-3</v>
      </c>
      <c r="O141" s="10">
        <f t="shared" si="22"/>
        <v>1.8333329999999997E-3</v>
      </c>
      <c r="P141" s="10">
        <f t="shared" si="23"/>
        <v>3.4544100000000011E-3</v>
      </c>
      <c r="Q141" s="10">
        <f t="shared" si="24"/>
        <v>2.4638100000000007E-3</v>
      </c>
      <c r="R141" s="10">
        <f t="shared" si="24"/>
        <v>2.7643399999999984E-3</v>
      </c>
      <c r="S141" s="10">
        <f t="shared" si="25"/>
        <v>2.2666669999999987E-3</v>
      </c>
      <c r="T141" s="10">
        <f t="shared" si="26"/>
        <v>3.3333300000000011E-4</v>
      </c>
      <c r="U141" s="10">
        <f t="shared" si="27"/>
        <v>1.9999999999999996E-3</v>
      </c>
      <c r="V141" s="10">
        <f t="shared" si="29"/>
        <v>5.1666600000000004E-4</v>
      </c>
    </row>
    <row r="142" spans="1:22">
      <c r="A142" s="5">
        <v>42277</v>
      </c>
      <c r="B142" s="8">
        <v>2.773333</v>
      </c>
      <c r="C142" s="8">
        <v>1.4808250000000001</v>
      </c>
      <c r="D142" s="8">
        <v>0.65666670000000005</v>
      </c>
      <c r="E142" s="8">
        <v>2.0270769999999998</v>
      </c>
      <c r="F142" s="8">
        <v>1.041099</v>
      </c>
      <c r="G142" s="8">
        <v>1.9988669999999999</v>
      </c>
      <c r="H142" s="8">
        <v>1.2933330000000001</v>
      </c>
      <c r="I142" s="8">
        <v>0.7266667</v>
      </c>
      <c r="J142" s="8">
        <v>2.2200000000000002</v>
      </c>
      <c r="K142" s="8">
        <v>0.375</v>
      </c>
      <c r="L142" s="8"/>
      <c r="M142" s="10">
        <f t="shared" si="20"/>
        <v>1.6665999999999849E-4</v>
      </c>
      <c r="N142" s="10">
        <f t="shared" si="21"/>
        <v>-1.6415899999999994E-3</v>
      </c>
      <c r="O142" s="10">
        <f t="shared" si="22"/>
        <v>1.6666670000000006E-3</v>
      </c>
      <c r="P142" s="10">
        <f t="shared" si="23"/>
        <v>2.5463199999999973E-3</v>
      </c>
      <c r="Q142" s="10">
        <f t="shared" si="24"/>
        <v>2.0130769999999998E-3</v>
      </c>
      <c r="R142" s="10">
        <f t="shared" si="24"/>
        <v>1.5900000000000026E-4</v>
      </c>
      <c r="S142" s="10">
        <f t="shared" si="25"/>
        <v>1.4333300000000015E-3</v>
      </c>
      <c r="T142" s="10">
        <f t="shared" si="26"/>
        <v>3.3333399999999958E-4</v>
      </c>
      <c r="U142" s="10">
        <f t="shared" si="27"/>
        <v>5.3333000000000297E-4</v>
      </c>
      <c r="V142" s="10">
        <f t="shared" si="29"/>
        <v>-1.3333299999999991E-4</v>
      </c>
    </row>
    <row r="143" spans="1:22">
      <c r="A143" s="5">
        <v>42369</v>
      </c>
      <c r="B143" s="8">
        <v>2.773333</v>
      </c>
      <c r="C143" s="8">
        <v>1.518786</v>
      </c>
      <c r="D143" s="8">
        <v>0.53</v>
      </c>
      <c r="E143" s="8">
        <v>1.713822</v>
      </c>
      <c r="F143" s="8">
        <v>0.89319000000000004</v>
      </c>
      <c r="G143" s="8">
        <v>1.915767</v>
      </c>
      <c r="H143" s="8">
        <v>1.086667</v>
      </c>
      <c r="I143" s="8">
        <v>0.79666669999999995</v>
      </c>
      <c r="J143" s="8">
        <v>2.19</v>
      </c>
      <c r="K143" s="8">
        <v>0.2866667</v>
      </c>
      <c r="L143" s="8"/>
      <c r="M143" s="10">
        <f t="shared" si="20"/>
        <v>0</v>
      </c>
      <c r="N143" s="10">
        <f t="shared" si="21"/>
        <v>3.7960999999999914E-4</v>
      </c>
      <c r="O143" s="10">
        <f t="shared" si="22"/>
        <v>-1.2666670000000002E-3</v>
      </c>
      <c r="P143" s="10">
        <f t="shared" si="23"/>
        <v>-3.1325499999999983E-3</v>
      </c>
      <c r="Q143" s="10">
        <f t="shared" si="24"/>
        <v>-1.4790899999999995E-3</v>
      </c>
      <c r="R143" s="10">
        <f t="shared" si="24"/>
        <v>-8.3099999999999949E-4</v>
      </c>
      <c r="S143" s="10">
        <f t="shared" si="25"/>
        <v>-2.0666600000000001E-3</v>
      </c>
      <c r="T143" s="10">
        <f t="shared" si="26"/>
        <v>6.9999999999999956E-4</v>
      </c>
      <c r="U143" s="10">
        <f t="shared" si="27"/>
        <v>-3.0000000000000247E-4</v>
      </c>
      <c r="V143" s="10">
        <f t="shared" si="29"/>
        <v>-8.8333300000000003E-4</v>
      </c>
    </row>
    <row r="144" spans="1:22">
      <c r="A144" s="5">
        <v>42460</v>
      </c>
      <c r="B144" s="8">
        <v>2.5933329999999999</v>
      </c>
      <c r="C144" s="8">
        <v>1.2168939999999999</v>
      </c>
      <c r="D144" s="8">
        <v>0.25666670000000003</v>
      </c>
      <c r="E144" s="8">
        <v>1.6674119999999999</v>
      </c>
      <c r="F144" s="8">
        <v>0.64815630000000002</v>
      </c>
      <c r="G144" s="8">
        <v>1.6099669999999999</v>
      </c>
      <c r="H144" s="8">
        <v>0.8566667</v>
      </c>
      <c r="I144" s="8">
        <v>0.78666670000000005</v>
      </c>
      <c r="J144" s="8">
        <v>1.92</v>
      </c>
      <c r="K144" s="8">
        <v>-6.6666670000000003E-3</v>
      </c>
      <c r="L144" s="8"/>
      <c r="M144" s="10">
        <f t="shared" si="20"/>
        <v>-1.8000000000000017E-3</v>
      </c>
      <c r="N144" s="10">
        <f t="shared" si="21"/>
        <v>-3.0189200000000005E-3</v>
      </c>
      <c r="O144" s="10">
        <f t="shared" si="22"/>
        <v>-2.7333330000000001E-3</v>
      </c>
      <c r="P144" s="10">
        <f t="shared" si="23"/>
        <v>-4.641000000000006E-4</v>
      </c>
      <c r="Q144" s="10">
        <f t="shared" si="24"/>
        <v>-2.4503370000000003E-3</v>
      </c>
      <c r="R144" s="10">
        <f t="shared" si="24"/>
        <v>-3.0580000000000008E-3</v>
      </c>
      <c r="S144" s="10">
        <f t="shared" si="25"/>
        <v>-2.3000030000000006E-3</v>
      </c>
      <c r="T144" s="10">
        <f t="shared" si="26"/>
        <v>-9.9999999999998975E-5</v>
      </c>
      <c r="U144" s="10">
        <f t="shared" si="27"/>
        <v>-2.7000000000000001E-3</v>
      </c>
      <c r="V144" s="10">
        <f t="shared" si="29"/>
        <v>-2.9333336700000001E-3</v>
      </c>
    </row>
    <row r="145" spans="1:22">
      <c r="A145" s="5">
        <v>42551</v>
      </c>
      <c r="B145" s="8">
        <v>2.3199999999999998</v>
      </c>
      <c r="C145" s="8">
        <v>1.284791</v>
      </c>
      <c r="D145" s="8">
        <v>0.08</v>
      </c>
      <c r="E145" s="8">
        <v>1.5199929999999999</v>
      </c>
      <c r="F145" s="8">
        <v>0.47120709999999999</v>
      </c>
      <c r="G145" s="8">
        <v>1.471967</v>
      </c>
      <c r="H145" s="8">
        <v>0.74666670000000002</v>
      </c>
      <c r="I145" s="8">
        <v>0.7</v>
      </c>
      <c r="J145" s="8">
        <v>1.753333</v>
      </c>
      <c r="K145" s="8">
        <v>-0.14666670000000001</v>
      </c>
      <c r="L145" s="8"/>
      <c r="M145" s="10">
        <f t="shared" si="20"/>
        <v>-2.7333300000000004E-3</v>
      </c>
      <c r="N145" s="10">
        <f t="shared" si="21"/>
        <v>6.7897000000000096E-4</v>
      </c>
      <c r="O145" s="10">
        <f t="shared" si="22"/>
        <v>-1.7666670000000002E-3</v>
      </c>
      <c r="P145" s="10">
        <f t="shared" si="23"/>
        <v>-1.4741899999999996E-3</v>
      </c>
      <c r="Q145" s="10">
        <f t="shared" si="24"/>
        <v>-1.7694920000000003E-3</v>
      </c>
      <c r="R145" s="10">
        <f t="shared" si="24"/>
        <v>-1.3799999999999991E-3</v>
      </c>
      <c r="S145" s="10">
        <f t="shared" si="25"/>
        <v>-1.0999999999999998E-3</v>
      </c>
      <c r="T145" s="10">
        <f t="shared" si="26"/>
        <v>-8.6666700000000098E-4</v>
      </c>
      <c r="U145" s="10">
        <f t="shared" si="27"/>
        <v>-1.666669999999999E-3</v>
      </c>
      <c r="V145" s="10">
        <f t="shared" si="29"/>
        <v>-1.4000003300000002E-3</v>
      </c>
    </row>
    <row r="146" spans="1:22">
      <c r="A146" s="5">
        <v>42643</v>
      </c>
      <c r="B146" s="8">
        <v>1.933333</v>
      </c>
      <c r="C146" s="8">
        <v>1.0599730000000001</v>
      </c>
      <c r="D146" s="8">
        <v>-0.12333330000000001</v>
      </c>
      <c r="E146" s="8">
        <v>1.07477</v>
      </c>
      <c r="F146" s="8">
        <v>0.16949919999999999</v>
      </c>
      <c r="G146" s="8">
        <v>0.84109999999999996</v>
      </c>
      <c r="H146" s="8">
        <v>0.3933333</v>
      </c>
      <c r="I146" s="8">
        <v>0.16333329999999999</v>
      </c>
      <c r="J146" s="8">
        <v>1.5633330000000001</v>
      </c>
      <c r="K146" s="8">
        <v>-0.11166669999999999</v>
      </c>
      <c r="L146" s="8"/>
      <c r="M146" s="10">
        <f t="shared" si="20"/>
        <v>-3.8666699999999987E-3</v>
      </c>
      <c r="N146" s="10">
        <f t="shared" si="21"/>
        <v>-2.2481799999999998E-3</v>
      </c>
      <c r="O146" s="10">
        <f t="shared" si="22"/>
        <v>-2.033333E-3</v>
      </c>
      <c r="P146" s="10">
        <f t="shared" si="23"/>
        <v>-4.4522299999999989E-3</v>
      </c>
      <c r="Q146" s="10">
        <f t="shared" si="24"/>
        <v>-3.0170790000000002E-3</v>
      </c>
      <c r="R146" s="10">
        <f t="shared" si="24"/>
        <v>-6.3086700000000006E-3</v>
      </c>
      <c r="S146" s="10">
        <f t="shared" si="25"/>
        <v>-3.5333340000000004E-3</v>
      </c>
      <c r="T146" s="10">
        <f t="shared" si="26"/>
        <v>-5.3666669999999994E-3</v>
      </c>
      <c r="U146" s="10">
        <f t="shared" si="27"/>
        <v>-1.8999999999999996E-3</v>
      </c>
      <c r="V146" s="10">
        <f t="shared" si="29"/>
        <v>3.5000000000000016E-4</v>
      </c>
    </row>
    <row r="147" spans="1:22">
      <c r="A147" s="5">
        <v>42735</v>
      </c>
      <c r="B147" s="8">
        <v>2.5</v>
      </c>
      <c r="C147" s="8">
        <v>1.445373</v>
      </c>
      <c r="D147" s="8">
        <v>0.14666670000000001</v>
      </c>
      <c r="E147" s="8">
        <v>1.311035</v>
      </c>
      <c r="F147" s="8">
        <v>0.58265999999999996</v>
      </c>
      <c r="G147" s="8">
        <v>1.2978000000000001</v>
      </c>
      <c r="H147" s="8">
        <v>0.75333329999999998</v>
      </c>
      <c r="I147" s="8">
        <v>0.42666670000000001</v>
      </c>
      <c r="J147" s="8">
        <v>2.13</v>
      </c>
      <c r="K147" s="8">
        <v>0</v>
      </c>
      <c r="L147" s="8"/>
      <c r="M147" s="10">
        <f t="shared" si="20"/>
        <v>5.6666700000000004E-3</v>
      </c>
      <c r="N147" s="10">
        <f t="shared" si="21"/>
        <v>3.8539999999999998E-3</v>
      </c>
      <c r="O147" s="10">
        <f t="shared" si="22"/>
        <v>2.7000000000000001E-3</v>
      </c>
      <c r="P147" s="10">
        <f t="shared" si="23"/>
        <v>2.3626499999999996E-3</v>
      </c>
      <c r="Q147" s="10">
        <f t="shared" si="24"/>
        <v>4.1316080000000002E-3</v>
      </c>
      <c r="R147" s="10">
        <f t="shared" si="24"/>
        <v>4.5670000000000007E-3</v>
      </c>
      <c r="S147" s="10">
        <f t="shared" si="25"/>
        <v>3.5999999999999999E-3</v>
      </c>
      <c r="T147" s="10">
        <f t="shared" si="26"/>
        <v>2.6333340000000006E-3</v>
      </c>
      <c r="U147" s="10">
        <f t="shared" si="27"/>
        <v>5.6666699999999978E-3</v>
      </c>
      <c r="V147" s="10">
        <f t="shared" si="29"/>
        <v>1.116667E-3</v>
      </c>
    </row>
    <row r="148" spans="1:22">
      <c r="A148" s="5">
        <v>42825</v>
      </c>
      <c r="B148" s="8">
        <v>2.7633329999999998</v>
      </c>
      <c r="C148" s="8">
        <v>1.7129449999999999</v>
      </c>
      <c r="D148" s="8">
        <v>0.2866667</v>
      </c>
      <c r="E148" s="8">
        <v>1.6289469999999999</v>
      </c>
      <c r="F148" s="8">
        <v>0.97179990000000005</v>
      </c>
      <c r="G148" s="8">
        <v>1.3067</v>
      </c>
      <c r="H148" s="8">
        <v>1.006667</v>
      </c>
      <c r="I148" s="8">
        <v>0.66666669999999995</v>
      </c>
      <c r="J148" s="8">
        <v>2.443333</v>
      </c>
      <c r="K148" s="8">
        <v>6.5000000000000002E-2</v>
      </c>
      <c r="L148" s="8"/>
      <c r="M148" s="10">
        <f t="shared" si="20"/>
        <v>2.633329999999998E-3</v>
      </c>
      <c r="N148" s="10">
        <f t="shared" si="21"/>
        <v>2.6757199999999991E-3</v>
      </c>
      <c r="O148" s="10">
        <f t="shared" si="22"/>
        <v>1.3999999999999998E-3</v>
      </c>
      <c r="P148" s="10">
        <f t="shared" si="23"/>
        <v>3.1791199999999997E-3</v>
      </c>
      <c r="Q148" s="10">
        <f t="shared" si="24"/>
        <v>3.8913990000000011E-3</v>
      </c>
      <c r="R148" s="10">
        <f t="shared" si="24"/>
        <v>8.8999999999999073E-5</v>
      </c>
      <c r="S148" s="10">
        <f t="shared" si="25"/>
        <v>2.5333370000000001E-3</v>
      </c>
      <c r="T148" s="10">
        <f t="shared" si="26"/>
        <v>2.3999999999999994E-3</v>
      </c>
      <c r="U148" s="10">
        <f t="shared" si="27"/>
        <v>3.133330000000001E-3</v>
      </c>
      <c r="V148" s="10">
        <f t="shared" si="29"/>
        <v>6.4999999999999997E-4</v>
      </c>
    </row>
    <row r="149" spans="1:22">
      <c r="A149" s="5">
        <v>42916</v>
      </c>
      <c r="B149" s="8">
        <v>2.503333</v>
      </c>
      <c r="C149" s="8">
        <v>1.5130220000000001</v>
      </c>
      <c r="D149" s="8">
        <v>0.27</v>
      </c>
      <c r="E149" s="8">
        <v>1.546168</v>
      </c>
      <c r="F149" s="8">
        <v>0.78674270000000002</v>
      </c>
      <c r="G149" s="8">
        <v>1.0936669999999999</v>
      </c>
      <c r="H149" s="8">
        <v>0.82</v>
      </c>
      <c r="I149" s="8">
        <v>0.53</v>
      </c>
      <c r="J149" s="8">
        <v>2.2633329999999998</v>
      </c>
      <c r="K149" s="8">
        <v>4.4999999999999998E-2</v>
      </c>
      <c r="L149" s="8"/>
      <c r="M149" s="10">
        <f t="shared" si="20"/>
        <v>-2.5999999999999977E-3</v>
      </c>
      <c r="N149" s="10">
        <f t="shared" si="21"/>
        <v>-1.9992299999999985E-3</v>
      </c>
      <c r="O149" s="10">
        <f t="shared" si="22"/>
        <v>-1.6666699999999979E-4</v>
      </c>
      <c r="P149" s="10">
        <f t="shared" si="23"/>
        <v>-8.2778999999999936E-4</v>
      </c>
      <c r="Q149" s="10">
        <f t="shared" si="24"/>
        <v>-1.8505720000000004E-3</v>
      </c>
      <c r="R149" s="10">
        <f t="shared" si="24"/>
        <v>-2.1303300000000002E-3</v>
      </c>
      <c r="S149" s="10">
        <f t="shared" si="25"/>
        <v>-1.8666700000000002E-3</v>
      </c>
      <c r="T149" s="10">
        <f t="shared" si="26"/>
        <v>-1.3666669999999991E-3</v>
      </c>
      <c r="U149" s="10">
        <f t="shared" si="27"/>
        <v>-1.8000000000000017E-3</v>
      </c>
      <c r="V149" s="10">
        <f t="shared" si="29"/>
        <v>-2.0000000000000004E-4</v>
      </c>
    </row>
    <row r="150" spans="1:22">
      <c r="A150" s="5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>
      <c r="A151" s="5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7"/>
  <sheetViews>
    <sheetView topLeftCell="A2" workbookViewId="0">
      <selection activeCell="O2" sqref="O2"/>
    </sheetView>
  </sheetViews>
  <sheetFormatPr defaultColWidth="8.77734375" defaultRowHeight="14.4"/>
  <cols>
    <col min="1" max="1" width="9.6640625" bestFit="1" customWidth="1"/>
    <col min="10" max="10" width="10.77734375" bestFit="1" customWidth="1"/>
    <col min="11" max="11" width="10.77734375" customWidth="1"/>
  </cols>
  <sheetData>
    <row r="1" spans="1:15">
      <c r="D1" s="10">
        <f>$A$2/AVERAGE(RentPrice!B3:B149)</f>
        <v>3.166751170434972E-2</v>
      </c>
      <c r="J1" t="s">
        <v>20</v>
      </c>
      <c r="M1" t="s">
        <v>21</v>
      </c>
    </row>
    <row r="2" spans="1:15">
      <c r="A2" s="9">
        <f>'Rent-Index correl'!$A$3</f>
        <v>0.05</v>
      </c>
      <c r="B2" t="s">
        <v>15</v>
      </c>
      <c r="C2" t="s">
        <v>18</v>
      </c>
      <c r="D2" t="s">
        <v>19</v>
      </c>
      <c r="E2" t="s">
        <v>17</v>
      </c>
      <c r="F2" t="s">
        <v>16</v>
      </c>
      <c r="G2" t="s">
        <v>26</v>
      </c>
      <c r="H2" t="s">
        <v>29</v>
      </c>
      <c r="I2" t="s">
        <v>25</v>
      </c>
      <c r="L2" t="s">
        <v>27</v>
      </c>
      <c r="M2" t="s">
        <v>23</v>
      </c>
      <c r="N2" t="s">
        <v>22</v>
      </c>
      <c r="O2" t="s">
        <v>24</v>
      </c>
    </row>
    <row r="3" spans="1:15">
      <c r="C3" s="11">
        <v>7.0000000000000001E-3</v>
      </c>
      <c r="D3" s="11">
        <v>3.0000000000000001E-3</v>
      </c>
      <c r="H3" s="12">
        <f>STDEV(H4:H150)</f>
        <v>4.837902672858334E-3</v>
      </c>
      <c r="I3" s="12">
        <f>STDEV(I4:I150)</f>
        <v>0.14116337586531216</v>
      </c>
      <c r="K3" t="s">
        <v>28</v>
      </c>
    </row>
    <row r="4" spans="1:15">
      <c r="A4" s="5">
        <v>29586</v>
      </c>
      <c r="B4" s="8">
        <v>100</v>
      </c>
      <c r="C4" s="6">
        <f>'10Y'!G3/100</f>
        <v>0.13439999999999999</v>
      </c>
      <c r="D4" s="6">
        <f>RentPrice!G3*D$1</f>
        <v>4.8625248718908713E-2</v>
      </c>
      <c r="E4" s="8">
        <f t="shared" ref="E4:E35" si="0">(A$150-A4)/365.25</f>
        <v>36.495550992470911</v>
      </c>
      <c r="F4" s="8">
        <f t="shared" ref="F4:F32" si="1">B4*EXP((C4-D4)*E4)</f>
        <v>2288.305795008529</v>
      </c>
      <c r="G4" s="6"/>
      <c r="H4" s="6"/>
      <c r="I4" s="6"/>
      <c r="J4" s="8"/>
      <c r="K4" s="6"/>
      <c r="L4" s="6"/>
      <c r="M4" s="6"/>
      <c r="N4" s="6"/>
      <c r="O4" s="6"/>
    </row>
    <row r="5" spans="1:15">
      <c r="A5" s="5">
        <f>'Rent-Index correl'!A5</f>
        <v>29676</v>
      </c>
      <c r="B5" s="8">
        <f>EXP('Rent-Index correl'!R4)*B4</f>
        <v>101.36054421768644</v>
      </c>
      <c r="C5" s="6">
        <f>'10Y'!G4/100</f>
        <v>0.1382333</v>
      </c>
      <c r="D5" s="6">
        <f>RentPrice!G4*D$1</f>
        <v>4.8561478467111695E-2</v>
      </c>
      <c r="E5" s="8">
        <f t="shared" si="0"/>
        <v>36.249144421629019</v>
      </c>
      <c r="F5" s="8">
        <f t="shared" si="1"/>
        <v>2615.5003966153731</v>
      </c>
      <c r="G5" s="6">
        <f t="shared" ref="G5:G66" si="2">LN(B5/B4)</f>
        <v>1.3513719166716502E-2</v>
      </c>
      <c r="H5" s="6">
        <f t="shared" ref="H5:H66" si="3">C5-C4</f>
        <v>3.8333000000000117E-3</v>
      </c>
      <c r="I5" s="6">
        <f t="shared" ref="I5:I66" si="4">LN(F5/F4)</f>
        <v>0.1336437192173513</v>
      </c>
      <c r="J5" s="8">
        <f t="shared" ref="J5:J33" si="5">LN(B5/B4)+(C5-C4-(D5-D4))*E5</f>
        <v>0.15477918154534123</v>
      </c>
      <c r="K5" s="6">
        <f>STDEV(G5:G$150)*SQRT(4)</f>
        <v>4.3860735956174617E-2</v>
      </c>
      <c r="L5" s="6">
        <f>STDEV(I5:I$150)*SQRT(4)</f>
        <v>0.28232675173062433</v>
      </c>
      <c r="M5" s="6">
        <f>C$3*$E5/SQRT(3)</f>
        <v>0.14649917302804796</v>
      </c>
      <c r="N5" s="6">
        <f>D$3*$E5/SQRT(3)</f>
        <v>6.2785359869163407E-2</v>
      </c>
      <c r="O5" s="6">
        <f t="shared" ref="O5:O66" si="6">SQRT(K5^2+M5^2+N5^2+2*K5*M5*0.2+2*K5*N5*0.8)</f>
        <v>0.18521365293797232</v>
      </c>
    </row>
    <row r="6" spans="1:15">
      <c r="A6" s="5">
        <f>'Rent-Index correl'!A6</f>
        <v>29767</v>
      </c>
      <c r="B6" s="8">
        <f>EXP('Rent-Index correl'!R5)*B5</f>
        <v>103.40136054421774</v>
      </c>
      <c r="C6" s="6">
        <f>'10Y'!G5/100</f>
        <v>0.14249999999999999</v>
      </c>
      <c r="D6" s="6">
        <f>RentPrice!G5*D$1</f>
        <v>5.1484043483263443E-2</v>
      </c>
      <c r="E6" s="8">
        <f t="shared" si="0"/>
        <v>36</v>
      </c>
      <c r="F6" s="8">
        <f t="shared" si="1"/>
        <v>2738.573804759058</v>
      </c>
      <c r="G6" s="6">
        <f t="shared" si="2"/>
        <v>1.9934214900824074E-2</v>
      </c>
      <c r="H6" s="6">
        <f t="shared" si="3"/>
        <v>4.2666999999999844E-3</v>
      </c>
      <c r="I6" s="6">
        <f t="shared" si="4"/>
        <v>4.5981840207129143E-2</v>
      </c>
      <c r="J6" s="8">
        <f t="shared" si="5"/>
        <v>6.8323074319360563E-2</v>
      </c>
      <c r="K6" s="6">
        <f>STDEV(G6:G$150)*SQRT(4)</f>
        <v>4.4010600169147783E-2</v>
      </c>
      <c r="L6" s="6">
        <f>STDEV(I6:I$150)*SQRT(4)</f>
        <v>0.28235056472473624</v>
      </c>
      <c r="M6" s="6">
        <f t="shared" ref="M6:M69" si="7">C$3*$E6/SQRT(3)</f>
        <v>0.1454922678357857</v>
      </c>
      <c r="N6" s="6">
        <f t="shared" ref="N6:N69" si="8">D$3*$E6/SQRT(3)</f>
        <v>6.2353829072479584E-2</v>
      </c>
      <c r="O6" s="6">
        <f t="shared" si="6"/>
        <v>0.18424163710393146</v>
      </c>
    </row>
    <row r="7" spans="1:15">
      <c r="A7" s="5">
        <f>'Rent-Index correl'!A7</f>
        <v>29859</v>
      </c>
      <c r="B7" s="8">
        <f>EXP('Rent-Index correl'!R6)*B6</f>
        <v>103.57142857142854</v>
      </c>
      <c r="C7" s="6">
        <f>'10Y'!G6/100</f>
        <v>0.15439999999999998</v>
      </c>
      <c r="D7" s="6">
        <f>RentPrice!G6*D$1</f>
        <v>5.2667369501648166E-2</v>
      </c>
      <c r="E7" s="8">
        <f t="shared" si="0"/>
        <v>35.748117727583846</v>
      </c>
      <c r="F7" s="8">
        <f t="shared" si="1"/>
        <v>3932.4249790713179</v>
      </c>
      <c r="G7" s="6">
        <f t="shared" si="2"/>
        <v>1.6433857437291766E-3</v>
      </c>
      <c r="H7" s="6">
        <f t="shared" si="3"/>
        <v>1.1899999999999994E-2</v>
      </c>
      <c r="I7" s="6">
        <f t="shared" si="4"/>
        <v>0.36181900293308117</v>
      </c>
      <c r="J7" s="8">
        <f t="shared" si="5"/>
        <v>0.38474430888664662</v>
      </c>
      <c r="K7" s="6">
        <f>STDEV(G7:G$150)*SQRT(4)</f>
        <v>4.4159631495195958E-2</v>
      </c>
      <c r="L7" s="6">
        <f>STDEV(I7:I$150)*SQRT(4)</f>
        <v>0.28320032207712004</v>
      </c>
      <c r="M7" s="6">
        <f t="shared" si="7"/>
        <v>0.1444742977513008</v>
      </c>
      <c r="N7" s="6">
        <f t="shared" si="8"/>
        <v>6.1917556179128905E-2</v>
      </c>
      <c r="O7" s="6">
        <f t="shared" si="6"/>
        <v>0.18325791270702052</v>
      </c>
    </row>
    <row r="8" spans="1:15">
      <c r="A8" s="5">
        <f>'Rent-Index correl'!A8</f>
        <v>29951</v>
      </c>
      <c r="B8" s="8">
        <f>EXP('Rent-Index correl'!R7)*B7</f>
        <v>102.63605442176831</v>
      </c>
      <c r="C8" s="6">
        <f>'10Y'!G7/100</f>
        <v>0.16020000000000001</v>
      </c>
      <c r="D8" s="6">
        <f>RentPrice!G7*D$1</f>
        <v>5.6867724917319895E-2</v>
      </c>
      <c r="E8" s="8">
        <f t="shared" si="0"/>
        <v>35.496235455167692</v>
      </c>
      <c r="F8" s="8">
        <f t="shared" si="1"/>
        <v>4020.2366381017432</v>
      </c>
      <c r="G8" s="6">
        <f t="shared" si="2"/>
        <v>-9.0722271723144617E-3</v>
      </c>
      <c r="H8" s="6">
        <f t="shared" si="3"/>
        <v>5.8000000000000274E-3</v>
      </c>
      <c r="I8" s="6">
        <f t="shared" si="4"/>
        <v>2.208448748878853E-2</v>
      </c>
      <c r="J8" s="8">
        <f t="shared" si="5"/>
        <v>4.7709133637586665E-2</v>
      </c>
      <c r="K8" s="6">
        <f>STDEV(G8:G$150)*SQRT(4)</f>
        <v>4.4247757332457754E-2</v>
      </c>
      <c r="L8" s="6">
        <f>STDEV(I8:I$150)*SQRT(4)</f>
        <v>0.27733780256074408</v>
      </c>
      <c r="M8" s="6">
        <f t="shared" si="7"/>
        <v>0.14345632766681585</v>
      </c>
      <c r="N8" s="6">
        <f t="shared" si="8"/>
        <v>6.1481283285778218E-2</v>
      </c>
      <c r="O8" s="6">
        <f t="shared" si="6"/>
        <v>0.18223400540551499</v>
      </c>
    </row>
    <row r="9" spans="1:15">
      <c r="A9" s="5">
        <f>'Rent-Index correl'!A9</f>
        <v>30041</v>
      </c>
      <c r="B9" s="8">
        <f>EXP('Rent-Index correl'!R8)*B8</f>
        <v>101.27551020408104</v>
      </c>
      <c r="C9" s="6">
        <f>'10Y'!G8/100</f>
        <v>0.1501333</v>
      </c>
      <c r="D9" s="6">
        <f>RentPrice!G8*D$1</f>
        <v>5.9093684696047075E-2</v>
      </c>
      <c r="E9" s="8">
        <f t="shared" si="0"/>
        <v>35.249828884325801</v>
      </c>
      <c r="F9" s="8">
        <f t="shared" si="1"/>
        <v>2507.334430747816</v>
      </c>
      <c r="G9" s="6">
        <f t="shared" si="2"/>
        <v>-1.3344651742233298E-2</v>
      </c>
      <c r="H9" s="6">
        <f t="shared" si="3"/>
        <v>-1.0066700000000012E-2</v>
      </c>
      <c r="I9" s="6">
        <f t="shared" si="4"/>
        <v>-0.47212055703601513</v>
      </c>
      <c r="J9" s="8">
        <f t="shared" si="5"/>
        <v>-0.44665880547560105</v>
      </c>
      <c r="K9" s="6">
        <f>STDEV(G9:G$150)*SQRT(4)</f>
        <v>4.4198162119221437E-2</v>
      </c>
      <c r="L9" s="6">
        <f>STDEV(I9:I$150)*SQRT(4)</f>
        <v>0.27826925168378874</v>
      </c>
      <c r="M9" s="6">
        <f t="shared" si="7"/>
        <v>0.14246048736677625</v>
      </c>
      <c r="N9" s="6">
        <f t="shared" si="8"/>
        <v>6.1054494585761246E-2</v>
      </c>
      <c r="O9" s="6">
        <f t="shared" si="6"/>
        <v>0.18114168573467826</v>
      </c>
    </row>
    <row r="10" spans="1:15">
      <c r="A10" s="5">
        <f>'Rent-Index correl'!A10</f>
        <v>30132</v>
      </c>
      <c r="B10" s="8">
        <f>EXP('Rent-Index correl'!R9)*B9</f>
        <v>104.8469387755096</v>
      </c>
      <c r="C10" s="6">
        <f>'10Y'!G9/100</f>
        <v>0.1394667</v>
      </c>
      <c r="D10" s="6">
        <f>RentPrice!G9*D$1</f>
        <v>5.8026786590282244E-2</v>
      </c>
      <c r="E10" s="8">
        <f t="shared" si="0"/>
        <v>35.000684462696782</v>
      </c>
      <c r="F10" s="8">
        <f t="shared" si="1"/>
        <v>1813.3917624765411</v>
      </c>
      <c r="G10" s="6">
        <f t="shared" si="2"/>
        <v>3.4656933809044187E-2</v>
      </c>
      <c r="H10" s="6">
        <f t="shared" si="3"/>
        <v>-1.0666599999999998E-2</v>
      </c>
      <c r="I10" s="6">
        <f t="shared" si="4"/>
        <v>-0.32402121542726481</v>
      </c>
      <c r="J10" s="8">
        <f t="shared" si="5"/>
        <v>-0.30133920312703349</v>
      </c>
      <c r="K10" s="6">
        <f>STDEV(G10:G$150)*SQRT(4)</f>
        <v>4.4067905168673316E-2</v>
      </c>
      <c r="L10" s="6">
        <f>STDEV(I10:I$150)*SQRT(4)</f>
        <v>0.26800553696922158</v>
      </c>
      <c r="M10" s="6">
        <f t="shared" si="7"/>
        <v>0.14145358217451398</v>
      </c>
      <c r="N10" s="6">
        <f t="shared" si="8"/>
        <v>6.0622963789077423E-2</v>
      </c>
      <c r="O10" s="6">
        <f t="shared" si="6"/>
        <v>0.17998363359879357</v>
      </c>
    </row>
    <row r="11" spans="1:15">
      <c r="A11" s="5">
        <f>'Rent-Index correl'!A11</f>
        <v>30224</v>
      </c>
      <c r="B11" s="8">
        <f>EXP('Rent-Index correl'!R10)*B10</f>
        <v>105.95238095238065</v>
      </c>
      <c r="C11" s="6">
        <f>'10Y'!G10/100</f>
        <v>0.12356669999999999</v>
      </c>
      <c r="D11" s="6">
        <f>RentPrice!G10*D$1</f>
        <v>5.7920500216892913E-2</v>
      </c>
      <c r="E11" s="8">
        <f t="shared" si="0"/>
        <v>34.748802190280628</v>
      </c>
      <c r="F11" s="8">
        <f t="shared" si="1"/>
        <v>1037.0304462009638</v>
      </c>
      <c r="G11" s="6">
        <f t="shared" si="2"/>
        <v>1.0488196183057035E-2</v>
      </c>
      <c r="H11" s="6">
        <f t="shared" si="3"/>
        <v>-1.5900000000000011E-2</v>
      </c>
      <c r="I11" s="6">
        <f t="shared" si="4"/>
        <v>-0.55883770493299212</v>
      </c>
      <c r="J11" s="8">
        <f t="shared" si="5"/>
        <v>-0.53832443447797718</v>
      </c>
      <c r="K11" s="6">
        <f>STDEV(G11:G$150)*SQRT(4)</f>
        <v>4.4119254975154072E-2</v>
      </c>
      <c r="L11" s="6">
        <f>STDEV(I11:I$150)*SQRT(4)</f>
        <v>0.26346784889609509</v>
      </c>
      <c r="M11" s="6">
        <f t="shared" si="7"/>
        <v>0.14043561209002905</v>
      </c>
      <c r="N11" s="6">
        <f t="shared" si="8"/>
        <v>6.0186690895726737E-2</v>
      </c>
      <c r="O11" s="6">
        <f t="shared" si="6"/>
        <v>0.17893602357653202</v>
      </c>
    </row>
    <row r="12" spans="1:15">
      <c r="A12" s="5">
        <f>'Rent-Index correl'!A12</f>
        <v>30316</v>
      </c>
      <c r="B12" s="8">
        <f>EXP('Rent-Index correl'!R11)*B11</f>
        <v>108.67346938775518</v>
      </c>
      <c r="C12" s="6">
        <f>'10Y'!G11/100</f>
        <v>0.11023329999999999</v>
      </c>
      <c r="D12" s="6">
        <f>RentPrice!G11*D$1</f>
        <v>5.5690278691248221E-2</v>
      </c>
      <c r="E12" s="8">
        <f t="shared" si="0"/>
        <v>34.496919917864474</v>
      </c>
      <c r="F12" s="8">
        <f t="shared" si="1"/>
        <v>713.30844648453069</v>
      </c>
      <c r="G12" s="6">
        <f t="shared" si="2"/>
        <v>2.5357935590085156E-2</v>
      </c>
      <c r="H12" s="6">
        <f t="shared" si="3"/>
        <v>-1.3333399999999995E-2</v>
      </c>
      <c r="I12" s="6">
        <f t="shared" si="4"/>
        <v>-0.37420263705035994</v>
      </c>
      <c r="J12" s="8">
        <f t="shared" si="5"/>
        <v>-0.35766752307350641</v>
      </c>
      <c r="K12" s="6">
        <f>STDEV(G12:G$150)*SQRT(4)</f>
        <v>4.4266990102551869E-2</v>
      </c>
      <c r="L12" s="6">
        <f>STDEV(I12:I$150)*SQRT(4)</f>
        <v>0.24683450859107231</v>
      </c>
      <c r="M12" s="6">
        <f t="shared" si="7"/>
        <v>0.13941764200554413</v>
      </c>
      <c r="N12" s="6">
        <f t="shared" si="8"/>
        <v>5.9750418002376057E-2</v>
      </c>
      <c r="O12" s="6">
        <f t="shared" si="6"/>
        <v>0.17795379000693298</v>
      </c>
    </row>
    <row r="13" spans="1:15">
      <c r="A13" s="5">
        <f>'Rent-Index correl'!A13</f>
        <v>30406</v>
      </c>
      <c r="B13" s="8">
        <f>EXP('Rent-Index correl'!R12)*B12</f>
        <v>113.18027210884314</v>
      </c>
      <c r="C13" s="6">
        <f>'10Y'!G12/100</f>
        <v>0.1168</v>
      </c>
      <c r="D13" s="6">
        <f>RentPrice!G12*D$1</f>
        <v>5.3155119413602119E-2</v>
      </c>
      <c r="E13" s="8">
        <f t="shared" si="0"/>
        <v>34.25051334702259</v>
      </c>
      <c r="F13" s="8">
        <f t="shared" si="1"/>
        <v>1001.0970302345166</v>
      </c>
      <c r="G13" s="6">
        <f t="shared" si="2"/>
        <v>4.0634183457627295E-2</v>
      </c>
      <c r="H13" s="6">
        <f t="shared" si="3"/>
        <v>6.5667000000000086E-3</v>
      </c>
      <c r="I13" s="6">
        <f t="shared" si="4"/>
        <v>0.33893777728532193</v>
      </c>
      <c r="J13" s="8">
        <f t="shared" si="5"/>
        <v>0.35237753612936684</v>
      </c>
      <c r="K13" s="6">
        <f>STDEV(G13:G$150)*SQRT(4)</f>
        <v>4.4402401398565806E-2</v>
      </c>
      <c r="L13" s="6">
        <f>STDEV(I13:I$150)*SQRT(4)</f>
        <v>0.23927296986189547</v>
      </c>
      <c r="M13" s="6">
        <f t="shared" si="7"/>
        <v>0.13842180170550455</v>
      </c>
      <c r="N13" s="6">
        <f t="shared" si="8"/>
        <v>5.9323629302359092E-2</v>
      </c>
      <c r="O13" s="6">
        <f t="shared" si="6"/>
        <v>0.17698741241326232</v>
      </c>
    </row>
    <row r="14" spans="1:15">
      <c r="A14" s="5">
        <f>'Rent-Index correl'!A14</f>
        <v>30497</v>
      </c>
      <c r="B14" s="8">
        <f>EXP('Rent-Index correl'!R13)*B13</f>
        <v>116.15646258503386</v>
      </c>
      <c r="C14" s="6">
        <f>'10Y'!G13/100</f>
        <v>0.11070000000000001</v>
      </c>
      <c r="D14" s="6">
        <f>RentPrice!G13*D$1</f>
        <v>5.2274198103649298E-2</v>
      </c>
      <c r="E14" s="8">
        <f t="shared" si="0"/>
        <v>34.001368925393564</v>
      </c>
      <c r="F14" s="8">
        <f t="shared" si="1"/>
        <v>846.82608475416623</v>
      </c>
      <c r="G14" s="6">
        <f t="shared" si="2"/>
        <v>2.5956221735625916E-2</v>
      </c>
      <c r="H14" s="6">
        <f t="shared" si="3"/>
        <v>-6.0999999999999943E-3</v>
      </c>
      <c r="I14" s="6">
        <f t="shared" si="4"/>
        <v>-0.16735636521867467</v>
      </c>
      <c r="J14" s="8">
        <f t="shared" si="5"/>
        <v>-0.1514995982553278</v>
      </c>
      <c r="K14" s="6">
        <f>STDEV(G14:G$150)*SQRT(4)</f>
        <v>4.4370624508979904E-2</v>
      </c>
      <c r="L14" s="6">
        <f>STDEV(I14:I$150)*SQRT(4)</f>
        <v>0.23307834899258306</v>
      </c>
      <c r="M14" s="6">
        <f t="shared" si="7"/>
        <v>0.13741489651324226</v>
      </c>
      <c r="N14" s="6">
        <f t="shared" si="8"/>
        <v>5.8892098505675262E-2</v>
      </c>
      <c r="O14" s="6">
        <f t="shared" si="6"/>
        <v>0.17589680492397172</v>
      </c>
    </row>
    <row r="15" spans="1:15">
      <c r="A15" s="5">
        <f>'Rent-Index correl'!A15</f>
        <v>30589</v>
      </c>
      <c r="B15" s="8">
        <f>EXP('Rent-Index correl'!R14)*B14</f>
        <v>119.38775510204079</v>
      </c>
      <c r="C15" s="6">
        <f>'10Y'!G14/100</f>
        <v>0.115</v>
      </c>
      <c r="D15" s="6">
        <f>RentPrice!G14*D$1</f>
        <v>5.2884306648618117E-2</v>
      </c>
      <c r="E15" s="8">
        <f t="shared" si="0"/>
        <v>33.74948665297741</v>
      </c>
      <c r="F15" s="8">
        <f t="shared" si="1"/>
        <v>971.41075919518846</v>
      </c>
      <c r="G15" s="6">
        <f t="shared" si="2"/>
        <v>2.7438544455022109E-2</v>
      </c>
      <c r="H15" s="6">
        <f t="shared" si="3"/>
        <v>4.2999999999999983E-3</v>
      </c>
      <c r="I15" s="6">
        <f t="shared" si="4"/>
        <v>0.13725406311814337</v>
      </c>
      <c r="J15" s="8">
        <f t="shared" si="5"/>
        <v>0.15197048686753231</v>
      </c>
      <c r="K15" s="6">
        <f>STDEV(G15:G$150)*SQRT(4)</f>
        <v>4.4503273462627634E-2</v>
      </c>
      <c r="L15" s="6">
        <f>STDEV(I15:I$150)*SQRT(4)</f>
        <v>0.23213845886470574</v>
      </c>
      <c r="M15" s="6">
        <f t="shared" si="7"/>
        <v>0.13639692642875734</v>
      </c>
      <c r="N15" s="6">
        <f t="shared" si="8"/>
        <v>5.8455825612324576E-2</v>
      </c>
      <c r="O15" s="6">
        <f t="shared" si="6"/>
        <v>0.17490612130792463</v>
      </c>
    </row>
    <row r="16" spans="1:15">
      <c r="A16" s="5">
        <f>'Rent-Index correl'!A16</f>
        <v>30681</v>
      </c>
      <c r="B16" s="8">
        <f>EXP('Rent-Index correl'!R15)*B15</f>
        <v>121.59863945578208</v>
      </c>
      <c r="C16" s="6">
        <f>'10Y'!G15/100</f>
        <v>0.1082333</v>
      </c>
      <c r="D16" s="6">
        <f>RentPrice!G15*D$1</f>
        <v>5.3109419702933411E-2</v>
      </c>
      <c r="E16" s="8">
        <f t="shared" si="0"/>
        <v>33.497604380561256</v>
      </c>
      <c r="F16" s="8">
        <f t="shared" si="1"/>
        <v>770.65724437778272</v>
      </c>
      <c r="G16" s="6">
        <f t="shared" si="2"/>
        <v>1.8349138668194872E-2</v>
      </c>
      <c r="H16" s="6">
        <f t="shared" si="3"/>
        <v>-6.7667000000000005E-3</v>
      </c>
      <c r="I16" s="6">
        <f t="shared" si="4"/>
        <v>-0.2315056909221537</v>
      </c>
      <c r="J16" s="8">
        <f t="shared" si="5"/>
        <v>-0.21585984892810253</v>
      </c>
      <c r="K16" s="6">
        <f>STDEV(G16:G$150)*SQRT(4)</f>
        <v>4.4626557039338682E-2</v>
      </c>
      <c r="L16" s="6">
        <f>STDEV(I16:I$150)*SQRT(4)</f>
        <v>0.23181253392979265</v>
      </c>
      <c r="M16" s="6">
        <f t="shared" si="7"/>
        <v>0.13537895634427241</v>
      </c>
      <c r="N16" s="6">
        <f t="shared" si="8"/>
        <v>5.8019552718973896E-2</v>
      </c>
      <c r="O16" s="6">
        <f t="shared" si="6"/>
        <v>0.17390974442148266</v>
      </c>
    </row>
    <row r="17" spans="1:15">
      <c r="A17" s="5">
        <f>'Rent-Index correl'!A17</f>
        <v>30772</v>
      </c>
      <c r="B17" s="8">
        <f>EXP('Rent-Index correl'!R16)*B16</f>
        <v>124.06462585033957</v>
      </c>
      <c r="C17" s="6">
        <f>'10Y'!G16/100</f>
        <v>0.10766669999999999</v>
      </c>
      <c r="D17" s="6">
        <f>RentPrice!G16*D$1</f>
        <v>5.3156930063465578E-2</v>
      </c>
      <c r="E17" s="8">
        <f t="shared" si="0"/>
        <v>33.248459958932237</v>
      </c>
      <c r="F17" s="8">
        <f t="shared" si="1"/>
        <v>759.88606620774624</v>
      </c>
      <c r="G17" s="6">
        <f t="shared" si="2"/>
        <v>2.0076825268830038E-2</v>
      </c>
      <c r="H17" s="6">
        <f t="shared" si="3"/>
        <v>-5.6660000000001431E-4</v>
      </c>
      <c r="I17" s="6">
        <f t="shared" si="4"/>
        <v>-1.4075205738249559E-2</v>
      </c>
      <c r="J17" s="8">
        <f t="shared" si="5"/>
        <v>-3.4139846368964194E-4</v>
      </c>
      <c r="K17" s="6">
        <f>STDEV(G17:G$150)*SQRT(4)</f>
        <v>4.4792340526160261E-2</v>
      </c>
      <c r="L17" s="6">
        <f>STDEV(I17:I$150)*SQRT(4)</f>
        <v>0.22914796733409773</v>
      </c>
      <c r="M17" s="6">
        <f t="shared" si="7"/>
        <v>0.13437205115201017</v>
      </c>
      <c r="N17" s="6">
        <f t="shared" si="8"/>
        <v>5.7588021922290067E-2</v>
      </c>
      <c r="O17" s="6">
        <f t="shared" si="6"/>
        <v>0.17295467990073526</v>
      </c>
    </row>
    <row r="18" spans="1:15">
      <c r="A18" s="5">
        <f>'Rent-Index correl'!A18</f>
        <v>30863</v>
      </c>
      <c r="B18" s="8">
        <f>EXP('Rent-Index correl'!R17)*B17</f>
        <v>126.8707482993195</v>
      </c>
      <c r="C18" s="6">
        <f>'10Y'!G17/100</f>
        <v>0.11273329999999999</v>
      </c>
      <c r="D18" s="6">
        <f>RentPrice!G17*D$1</f>
        <v>5.1571633662881096E-2</v>
      </c>
      <c r="E18" s="8">
        <f t="shared" si="0"/>
        <v>32.999315537303218</v>
      </c>
      <c r="F18" s="8">
        <f t="shared" si="1"/>
        <v>954.76187566818487</v>
      </c>
      <c r="G18" s="6">
        <f t="shared" si="2"/>
        <v>2.236623224092335E-2</v>
      </c>
      <c r="H18" s="6">
        <f t="shared" si="3"/>
        <v>5.0666000000000044E-3</v>
      </c>
      <c r="I18" s="6">
        <f t="shared" si="4"/>
        <v>0.2282934553812937</v>
      </c>
      <c r="J18" s="8">
        <f t="shared" si="5"/>
        <v>0.24187426048526234</v>
      </c>
      <c r="K18" s="6">
        <f>STDEV(G18:G$150)*SQRT(4)</f>
        <v>4.4956344269755311E-2</v>
      </c>
      <c r="L18" s="6">
        <f>STDEV(I18:I$150)*SQRT(4)</f>
        <v>0.22999645306906363</v>
      </c>
      <c r="M18" s="6">
        <f t="shared" si="7"/>
        <v>0.13336514595974791</v>
      </c>
      <c r="N18" s="6">
        <f t="shared" si="8"/>
        <v>5.7156491125606237E-2</v>
      </c>
      <c r="O18" s="6">
        <f t="shared" si="6"/>
        <v>0.17199918115668028</v>
      </c>
    </row>
    <row r="19" spans="1:15">
      <c r="A19" s="5">
        <f>'Rent-Index correl'!A19</f>
        <v>30955</v>
      </c>
      <c r="B19" s="8">
        <f>EXP('Rent-Index correl'!R18)*B18</f>
        <v>130.10204081632642</v>
      </c>
      <c r="C19" s="6">
        <f>'10Y'!G18/100</f>
        <v>0.1157</v>
      </c>
      <c r="D19" s="6">
        <f>RentPrice!G18*D$1</f>
        <v>5.2814205407061367E-2</v>
      </c>
      <c r="E19" s="8">
        <f t="shared" si="0"/>
        <v>32.747433264887064</v>
      </c>
      <c r="F19" s="8">
        <f t="shared" si="1"/>
        <v>1020.1117240452326</v>
      </c>
      <c r="G19" s="6">
        <f t="shared" si="2"/>
        <v>2.5150233622775978E-2</v>
      </c>
      <c r="H19" s="6">
        <f t="shared" si="3"/>
        <v>2.9667000000000027E-3</v>
      </c>
      <c r="I19" s="6">
        <f t="shared" si="4"/>
        <v>6.6205469118586893E-2</v>
      </c>
      <c r="J19" s="8">
        <f t="shared" si="5"/>
        <v>8.1611008620338779E-2</v>
      </c>
      <c r="K19" s="6">
        <f>STDEV(G19:G$150)*SQRT(4)</f>
        <v>4.5114133794112006E-2</v>
      </c>
      <c r="L19" s="6">
        <f>STDEV(I19:I$150)*SQRT(4)</f>
        <v>0.22744890008120947</v>
      </c>
      <c r="M19" s="6">
        <f t="shared" si="7"/>
        <v>0.13234717587526298</v>
      </c>
      <c r="N19" s="6">
        <f t="shared" si="8"/>
        <v>5.6720218232255558E-2</v>
      </c>
      <c r="O19" s="6">
        <f t="shared" si="6"/>
        <v>0.1710285008090969</v>
      </c>
    </row>
    <row r="20" spans="1:15">
      <c r="A20" s="5">
        <f>'Rent-Index correl'!A20</f>
        <v>31047</v>
      </c>
      <c r="B20" s="8">
        <f>EXP('Rent-Index correl'!R19)*B19</f>
        <v>133.07823129251713</v>
      </c>
      <c r="C20" s="6">
        <f>'10Y'!G19/100</f>
        <v>0.109</v>
      </c>
      <c r="D20" s="6">
        <f>RentPrice!G19*D$1</f>
        <v>5.3604777492324063E-2</v>
      </c>
      <c r="E20" s="8">
        <f t="shared" si="0"/>
        <v>32.495550992470911</v>
      </c>
      <c r="F20" s="8">
        <f t="shared" si="1"/>
        <v>805.15550948093221</v>
      </c>
      <c r="G20" s="6">
        <f t="shared" si="2"/>
        <v>2.2618088587774317E-2</v>
      </c>
      <c r="H20" s="6">
        <f t="shared" si="3"/>
        <v>-6.6999999999999976E-3</v>
      </c>
      <c r="I20" s="6">
        <f t="shared" si="4"/>
        <v>-0.23663199541642402</v>
      </c>
      <c r="J20" s="8">
        <f t="shared" si="5"/>
        <v>-0.2207921785716587</v>
      </c>
      <c r="K20" s="6">
        <f>STDEV(G20:G$150)*SQRT(4)</f>
        <v>4.5258849098906394E-2</v>
      </c>
      <c r="L20" s="6">
        <f>STDEV(I20:I$150)*SQRT(4)</f>
        <v>0.22803087800051336</v>
      </c>
      <c r="M20" s="6">
        <f t="shared" si="7"/>
        <v>0.13132920579077806</v>
      </c>
      <c r="N20" s="6">
        <f t="shared" si="8"/>
        <v>5.6283945338904871E-2</v>
      </c>
      <c r="O20" s="6">
        <f t="shared" si="6"/>
        <v>0.17004965228787711</v>
      </c>
    </row>
    <row r="21" spans="1:15">
      <c r="A21" s="5">
        <f>'Rent-Index correl'!A21</f>
        <v>31137</v>
      </c>
      <c r="B21" s="8">
        <f>EXP('Rent-Index correl'!R20)*B20</f>
        <v>134.86394557823141</v>
      </c>
      <c r="C21" s="6">
        <f>'10Y'!G20/100</f>
        <v>0.1139333</v>
      </c>
      <c r="D21" s="6">
        <f>RentPrice!G20*D$1</f>
        <v>5.4073567515179298E-2</v>
      </c>
      <c r="E21" s="8">
        <f t="shared" si="0"/>
        <v>32.249144421629019</v>
      </c>
      <c r="F21" s="8">
        <f t="shared" si="1"/>
        <v>929.54165229843466</v>
      </c>
      <c r="G21" s="6">
        <f t="shared" si="2"/>
        <v>1.3329299220539589E-2</v>
      </c>
      <c r="H21" s="6">
        <f t="shared" si="3"/>
        <v>4.9333000000000016E-3</v>
      </c>
      <c r="I21" s="6">
        <f t="shared" si="4"/>
        <v>0.14365617942614495</v>
      </c>
      <c r="J21" s="8">
        <f t="shared" si="5"/>
        <v>0.15730592624528483</v>
      </c>
      <c r="K21" s="6">
        <f>STDEV(G21:G$150)*SQRT(4)</f>
        <v>4.5418697694015249E-2</v>
      </c>
      <c r="L21" s="6">
        <f>STDEV(I21:I$150)*SQRT(4)</f>
        <v>0.22505100909341336</v>
      </c>
      <c r="M21" s="6">
        <f t="shared" si="7"/>
        <v>0.13033336549073843</v>
      </c>
      <c r="N21" s="6">
        <f t="shared" si="8"/>
        <v>5.5857156638887906E-2</v>
      </c>
      <c r="O21" s="6">
        <f t="shared" si="6"/>
        <v>0.16910538074554943</v>
      </c>
    </row>
    <row r="22" spans="1:15">
      <c r="A22" s="5">
        <f>'Rent-Index correl'!A22</f>
        <v>31228</v>
      </c>
      <c r="B22" s="8">
        <f>EXP('Rent-Index correl'!R21)*B21</f>
        <v>138.69047619047618</v>
      </c>
      <c r="C22" s="6">
        <f>'10Y'!G21/100</f>
        <v>0.11109999999999999</v>
      </c>
      <c r="D22" s="6">
        <f>RentPrice!G21*D$1</f>
        <v>5.5585678789740321E-2</v>
      </c>
      <c r="E22" s="8">
        <f t="shared" si="0"/>
        <v>32</v>
      </c>
      <c r="F22" s="8">
        <f t="shared" si="1"/>
        <v>819.50699912940661</v>
      </c>
      <c r="G22" s="6">
        <f t="shared" si="2"/>
        <v>2.797820042621952E-2</v>
      </c>
      <c r="H22" s="6">
        <f t="shared" si="3"/>
        <v>-2.8333000000000108E-3</v>
      </c>
      <c r="I22" s="6">
        <f t="shared" si="4"/>
        <v>-0.12598867878853204</v>
      </c>
      <c r="J22" s="8">
        <f t="shared" si="5"/>
        <v>-0.11107496035973358</v>
      </c>
      <c r="K22" s="6">
        <f>STDEV(G22:G$150)*SQRT(4)</f>
        <v>4.5593466930895866E-2</v>
      </c>
      <c r="L22" s="6">
        <f>STDEV(I22:I$150)*SQRT(4)</f>
        <v>0.22452679124680958</v>
      </c>
      <c r="M22" s="6">
        <f t="shared" si="7"/>
        <v>0.12932646029847619</v>
      </c>
      <c r="N22" s="6">
        <f t="shared" si="8"/>
        <v>5.5425625842204077E-2</v>
      </c>
      <c r="O22" s="6">
        <f t="shared" si="6"/>
        <v>0.16816048447483903</v>
      </c>
    </row>
    <row r="23" spans="1:15">
      <c r="A23" s="5">
        <f>'Rent-Index correl'!A23</f>
        <v>31320</v>
      </c>
      <c r="B23" s="8">
        <f>EXP('Rent-Index correl'!R22)*B22</f>
        <v>139.96598639455721</v>
      </c>
      <c r="C23" s="6">
        <f>'10Y'!G22/100</f>
        <v>0.10713329999999999</v>
      </c>
      <c r="D23" s="6">
        <f>RentPrice!G22*D$1</f>
        <v>5.5825188435853303E-2</v>
      </c>
      <c r="E23" s="8">
        <f t="shared" si="0"/>
        <v>31.748117727583846</v>
      </c>
      <c r="F23" s="8">
        <f t="shared" si="1"/>
        <v>713.60915113610383</v>
      </c>
      <c r="G23" s="6">
        <f t="shared" si="2"/>
        <v>9.154778615997004E-3</v>
      </c>
      <c r="H23" s="6">
        <f t="shared" si="3"/>
        <v>-3.9667000000000036E-3</v>
      </c>
      <c r="I23" s="6">
        <f t="shared" si="4"/>
        <v>-0.13836753379377734</v>
      </c>
      <c r="J23" s="8">
        <f t="shared" si="5"/>
        <v>-0.12438446041569684</v>
      </c>
      <c r="K23" s="6">
        <f>STDEV(G23:G$150)*SQRT(4)</f>
        <v>4.5722268159083451E-2</v>
      </c>
      <c r="L23" s="6">
        <f>STDEV(I23:I$150)*SQRT(4)</f>
        <v>0.22427130283374008</v>
      </c>
      <c r="M23" s="6">
        <f t="shared" si="7"/>
        <v>0.12830849021399127</v>
      </c>
      <c r="N23" s="6">
        <f t="shared" si="8"/>
        <v>5.4989352948853397E-2</v>
      </c>
      <c r="O23" s="6">
        <f t="shared" si="6"/>
        <v>0.16717304265124278</v>
      </c>
    </row>
    <row r="24" spans="1:15">
      <c r="A24" s="5">
        <f>'Rent-Index correl'!A24</f>
        <v>31412</v>
      </c>
      <c r="B24" s="8">
        <f>EXP('Rent-Index correl'!R23)*B23</f>
        <v>145.49319727891162</v>
      </c>
      <c r="C24" s="6">
        <f>'10Y'!G23/100</f>
        <v>0.1066333</v>
      </c>
      <c r="D24" s="6">
        <f>RentPrice!G23*D$1</f>
        <v>5.3621730597175316E-2</v>
      </c>
      <c r="E24" s="8">
        <f t="shared" si="0"/>
        <v>31.496235455167692</v>
      </c>
      <c r="F24" s="8">
        <f t="shared" si="1"/>
        <v>772.62530534270059</v>
      </c>
      <c r="G24" s="6">
        <f t="shared" si="2"/>
        <v>3.8729892655183194E-2</v>
      </c>
      <c r="H24" s="6">
        <f t="shared" si="3"/>
        <v>-4.9999999999998657E-4</v>
      </c>
      <c r="I24" s="6">
        <f t="shared" si="4"/>
        <v>7.9458798095977737E-2</v>
      </c>
      <c r="J24" s="8">
        <f t="shared" si="5"/>
        <v>9.238240183013656E-2</v>
      </c>
      <c r="K24" s="6">
        <f>STDEV(G24:G$150)*SQRT(4)</f>
        <v>4.5887781613528196E-2</v>
      </c>
      <c r="L24" s="6">
        <f>STDEV(I24:I$150)*SQRT(4)</f>
        <v>0.22375602253209936</v>
      </c>
      <c r="M24" s="6">
        <f t="shared" si="7"/>
        <v>0.12729052012950631</v>
      </c>
      <c r="N24" s="6">
        <f t="shared" si="8"/>
        <v>5.455308005550271E-2</v>
      </c>
      <c r="O24" s="6">
        <f t="shared" si="6"/>
        <v>0.16621175383755157</v>
      </c>
    </row>
    <row r="25" spans="1:15">
      <c r="A25" s="5">
        <f>'Rent-Index correl'!A25</f>
        <v>31502</v>
      </c>
      <c r="B25" s="8">
        <f>EXP('Rent-Index correl'!R24)*B24</f>
        <v>150.68027210884367</v>
      </c>
      <c r="C25" s="6">
        <f>'10Y'!G24/100</f>
        <v>0.1051667</v>
      </c>
      <c r="D25" s="6">
        <f>RentPrice!G24*D$1</f>
        <v>5.2960057484257986E-2</v>
      </c>
      <c r="E25" s="8">
        <f t="shared" si="0"/>
        <v>31.249828884325805</v>
      </c>
      <c r="F25" s="8">
        <f t="shared" si="1"/>
        <v>770.16812405014775</v>
      </c>
      <c r="G25" s="6">
        <f t="shared" si="2"/>
        <v>3.503085727283315E-2</v>
      </c>
      <c r="H25" s="6">
        <f t="shared" si="3"/>
        <v>-1.4665999999999985E-3</v>
      </c>
      <c r="I25" s="6">
        <f t="shared" si="4"/>
        <v>-3.1853692443900017E-3</v>
      </c>
      <c r="J25" s="8">
        <f t="shared" si="5"/>
        <v>9.8770297871067156E-3</v>
      </c>
      <c r="K25" s="6">
        <f>STDEV(G25:G$150)*SQRT(4)</f>
        <v>4.5887995502820564E-2</v>
      </c>
      <c r="L25" s="6">
        <f>STDEV(I25:I$150)*SQRT(4)</f>
        <v>0.22422990442347293</v>
      </c>
      <c r="M25" s="6">
        <f t="shared" si="7"/>
        <v>0.12629467982946674</v>
      </c>
      <c r="N25" s="6">
        <f t="shared" si="8"/>
        <v>5.4126291355485738E-2</v>
      </c>
      <c r="O25" s="6">
        <f t="shared" si="6"/>
        <v>0.16516013079220732</v>
      </c>
    </row>
    <row r="26" spans="1:15">
      <c r="A26" s="5">
        <f>'Rent-Index correl'!A26</f>
        <v>31593</v>
      </c>
      <c r="B26" s="8">
        <f>EXP('Rent-Index correl'!R25)*B25</f>
        <v>156.37755102040808</v>
      </c>
      <c r="C26" s="6">
        <f>'10Y'!G25/100</f>
        <v>9.1799999999999993E-2</v>
      </c>
      <c r="D26" s="6">
        <f>RentPrice!G25*D$1</f>
        <v>5.1253427120970266E-2</v>
      </c>
      <c r="E26" s="8">
        <f t="shared" si="0"/>
        <v>31.000684462696782</v>
      </c>
      <c r="F26" s="8">
        <f t="shared" si="1"/>
        <v>549.62970838240267</v>
      </c>
      <c r="G26" s="6">
        <f t="shared" si="2"/>
        <v>3.7113093439293379E-2</v>
      </c>
      <c r="H26" s="6">
        <f t="shared" si="3"/>
        <v>-1.3366700000000009E-2</v>
      </c>
      <c r="I26" s="6">
        <f t="shared" si="4"/>
        <v>-0.33736403993627329</v>
      </c>
      <c r="J26" s="8">
        <f t="shared" si="5"/>
        <v>-0.3243570461814958</v>
      </c>
      <c r="K26" s="6">
        <f>STDEV(G26:G$150)*SQRT(4)</f>
        <v>4.5940719552800734E-2</v>
      </c>
      <c r="L26" s="6">
        <f>STDEV(I26:I$150)*SQRT(4)</f>
        <v>0.22512994239189993</v>
      </c>
      <c r="M26" s="6">
        <f t="shared" si="7"/>
        <v>0.12528777463720447</v>
      </c>
      <c r="N26" s="6">
        <f t="shared" si="8"/>
        <v>5.3694760558801916E-2</v>
      </c>
      <c r="O26" s="6">
        <f t="shared" si="6"/>
        <v>0.16413369307762116</v>
      </c>
    </row>
    <row r="27" spans="1:15">
      <c r="A27" s="5">
        <f>'Rent-Index correl'!A27</f>
        <v>31685</v>
      </c>
      <c r="B27" s="8">
        <f>EXP('Rent-Index correl'!R26)*B26</f>
        <v>161.22448979591849</v>
      </c>
      <c r="C27" s="6">
        <f>'10Y'!G26/100</f>
        <v>9.849999999999999E-2</v>
      </c>
      <c r="D27" s="6">
        <f>RentPrice!G26*D$1</f>
        <v>4.9734950587205902E-2</v>
      </c>
      <c r="E27" s="8">
        <f t="shared" si="0"/>
        <v>30.748802190280628</v>
      </c>
      <c r="F27" s="8">
        <f t="shared" si="1"/>
        <v>722.17291056536226</v>
      </c>
      <c r="G27" s="6">
        <f t="shared" si="2"/>
        <v>3.0524458210647309E-2</v>
      </c>
      <c r="H27" s="6">
        <f t="shared" si="3"/>
        <v>6.6999999999999976E-3</v>
      </c>
      <c r="I27" s="6">
        <f t="shared" si="4"/>
        <v>0.27301980453737379</v>
      </c>
      <c r="J27" s="8">
        <f t="shared" si="5"/>
        <v>0.28323276745283082</v>
      </c>
      <c r="K27" s="6">
        <f>STDEV(G27:G$150)*SQRT(4)</f>
        <v>4.5961630315359395E-2</v>
      </c>
      <c r="L27" s="6">
        <f>STDEV(I27:I$150)*SQRT(4)</f>
        <v>0.21750600421519856</v>
      </c>
      <c r="M27" s="6">
        <f t="shared" si="7"/>
        <v>0.12426980455271953</v>
      </c>
      <c r="N27" s="6">
        <f t="shared" si="8"/>
        <v>5.3258487665451229E-2</v>
      </c>
      <c r="O27" s="6">
        <f t="shared" si="6"/>
        <v>0.16307401538469848</v>
      </c>
    </row>
    <row r="28" spans="1:15">
      <c r="A28" s="5">
        <f>'Rent-Index correl'!A28</f>
        <v>31777</v>
      </c>
      <c r="B28" s="8">
        <f>EXP('Rent-Index correl'!R27)*B27</f>
        <v>166.58163265306129</v>
      </c>
      <c r="C28" s="6">
        <f>'10Y'!G27/100</f>
        <v>0.1099333</v>
      </c>
      <c r="D28" s="6">
        <f>RentPrice!G27*D$1</f>
        <v>5.0171021985061744E-2</v>
      </c>
      <c r="E28" s="8">
        <f t="shared" si="0"/>
        <v>30.496919917864478</v>
      </c>
      <c r="F28" s="8">
        <f t="shared" si="1"/>
        <v>1030.7591846601927</v>
      </c>
      <c r="G28" s="6">
        <f t="shared" si="2"/>
        <v>3.2687735129573382E-2</v>
      </c>
      <c r="H28" s="6">
        <f t="shared" si="3"/>
        <v>1.1433300000000007E-2</v>
      </c>
      <c r="I28" s="6">
        <f t="shared" si="4"/>
        <v>0.35578628366703197</v>
      </c>
      <c r="J28" s="8">
        <f t="shared" si="5"/>
        <v>0.36806933512761275</v>
      </c>
      <c r="K28" s="6">
        <f>STDEV(G28:G$150)*SQRT(4)</f>
        <v>4.6067406681955865E-2</v>
      </c>
      <c r="L28" s="6">
        <f>STDEV(I28:I$150)*SQRT(4)</f>
        <v>0.21290036597358758</v>
      </c>
      <c r="M28" s="6">
        <f t="shared" si="7"/>
        <v>0.12325183446823462</v>
      </c>
      <c r="N28" s="6">
        <f t="shared" si="8"/>
        <v>5.2822214772100549E-2</v>
      </c>
      <c r="O28" s="6">
        <f t="shared" si="6"/>
        <v>0.16207398281127849</v>
      </c>
    </row>
    <row r="29" spans="1:15">
      <c r="A29" s="5">
        <f>'Rent-Index correl'!A29</f>
        <v>31867</v>
      </c>
      <c r="B29" s="8">
        <f>EXP('Rent-Index correl'!R28)*B28</f>
        <v>174.31972789115619</v>
      </c>
      <c r="C29" s="6">
        <f>'10Y'!G28/100</f>
        <v>9.7833340000000005E-2</v>
      </c>
      <c r="D29" s="6">
        <f>RentPrice!G28*D$1</f>
        <v>4.9517629179370019E-2</v>
      </c>
      <c r="E29" s="8">
        <f t="shared" si="0"/>
        <v>30.250513347022586</v>
      </c>
      <c r="F29" s="8">
        <f t="shared" si="1"/>
        <v>751.79688272959436</v>
      </c>
      <c r="G29" s="6">
        <f t="shared" si="2"/>
        <v>4.5405654187911176E-2</v>
      </c>
      <c r="H29" s="6">
        <f t="shared" si="3"/>
        <v>-1.2099959999999993E-2</v>
      </c>
      <c r="I29" s="6">
        <f t="shared" si="4"/>
        <v>-0.31558469749246265</v>
      </c>
      <c r="J29" s="8">
        <f t="shared" si="5"/>
        <v>-0.30085887950110202</v>
      </c>
      <c r="K29" s="6">
        <f>STDEV(G29:G$150)*SQRT(4)</f>
        <v>4.6147790087645468E-2</v>
      </c>
      <c r="L29" s="6">
        <f>STDEV(I29:I$150)*SQRT(4)</f>
        <v>0.20384964789061152</v>
      </c>
      <c r="M29" s="6">
        <f t="shared" si="7"/>
        <v>0.12225599416819502</v>
      </c>
      <c r="N29" s="6">
        <f t="shared" si="8"/>
        <v>5.2395426072083577E-2</v>
      </c>
      <c r="O29" s="6">
        <f t="shared" si="6"/>
        <v>0.16108028400123342</v>
      </c>
    </row>
    <row r="30" spans="1:15">
      <c r="A30" s="5">
        <f>'Rent-Index correl'!A30</f>
        <v>31958</v>
      </c>
      <c r="B30" s="8">
        <f>EXP('Rent-Index correl'!R29)*B29</f>
        <v>181.03741496598627</v>
      </c>
      <c r="C30" s="6">
        <f>'10Y'!G29/100</f>
        <v>8.9566670000000001E-2</v>
      </c>
      <c r="D30" s="6">
        <f>RentPrice!G29*D$1</f>
        <v>4.7522939719178321E-2</v>
      </c>
      <c r="E30" s="8">
        <f t="shared" si="0"/>
        <v>30.001368925393567</v>
      </c>
      <c r="F30" s="8">
        <f t="shared" si="1"/>
        <v>639.10782833363271</v>
      </c>
      <c r="G30" s="6">
        <f t="shared" si="2"/>
        <v>3.7812592761026498E-2</v>
      </c>
      <c r="H30" s="6">
        <f t="shared" si="3"/>
        <v>-8.2666700000000037E-3</v>
      </c>
      <c r="I30" s="6">
        <f t="shared" si="4"/>
        <v>-0.16239299913465219</v>
      </c>
      <c r="J30" s="8">
        <f t="shared" si="5"/>
        <v>-0.15035540930665156</v>
      </c>
      <c r="K30" s="6">
        <f>STDEV(G30:G$150)*SQRT(4)</f>
        <v>4.6005724305900303E-2</v>
      </c>
      <c r="L30" s="6">
        <f>STDEV(I30:I$150)*SQRT(4)</f>
        <v>0.19634160823175506</v>
      </c>
      <c r="M30" s="6">
        <f t="shared" si="7"/>
        <v>0.12124908897593276</v>
      </c>
      <c r="N30" s="6">
        <f t="shared" si="8"/>
        <v>5.1963895275399755E-2</v>
      </c>
      <c r="O30" s="6">
        <f t="shared" si="6"/>
        <v>0.15991996168816874</v>
      </c>
    </row>
    <row r="31" spans="1:15">
      <c r="A31" s="5">
        <f>'Rent-Index correl'!A31</f>
        <v>32050</v>
      </c>
      <c r="B31" s="8">
        <f>EXP('Rent-Index correl'!R30)*B30</f>
        <v>187.24489795918313</v>
      </c>
      <c r="C31" s="6">
        <f>'10Y'!G30/100</f>
        <v>9.8766670000000001E-2</v>
      </c>
      <c r="D31" s="6">
        <f>RentPrice!G30*D$1</f>
        <v>4.6786501781816842E-2</v>
      </c>
      <c r="E31" s="8">
        <f t="shared" si="0"/>
        <v>29.749486652977414</v>
      </c>
      <c r="F31" s="8">
        <f t="shared" si="1"/>
        <v>879.01388633485897</v>
      </c>
      <c r="G31" s="6">
        <f t="shared" si="2"/>
        <v>3.3713652389143534E-2</v>
      </c>
      <c r="H31" s="6">
        <f t="shared" si="3"/>
        <v>9.1999999999999998E-3</v>
      </c>
      <c r="I31" s="6">
        <f t="shared" si="4"/>
        <v>0.31872750986083204</v>
      </c>
      <c r="J31" s="8">
        <f t="shared" si="5"/>
        <v>0.32931758018481727</v>
      </c>
      <c r="K31" s="6">
        <f>STDEV(G31:G$150)*SQRT(4)</f>
        <v>4.6005028248890925E-2</v>
      </c>
      <c r="L31" s="6">
        <f>STDEV(I31:I$150)*SQRT(4)</f>
        <v>0.19480563870039058</v>
      </c>
      <c r="M31" s="6">
        <f t="shared" si="7"/>
        <v>0.12023111889144783</v>
      </c>
      <c r="N31" s="6">
        <f t="shared" si="8"/>
        <v>5.1527622382049068E-2</v>
      </c>
      <c r="O31" s="6">
        <f t="shared" si="6"/>
        <v>0.15884716682418812</v>
      </c>
    </row>
    <row r="32" spans="1:15">
      <c r="A32" s="5">
        <f>'Rent-Index correl'!A32</f>
        <v>32142</v>
      </c>
      <c r="B32" s="8">
        <f>EXP('Rent-Index correl'!R31)*B31</f>
        <v>198.89455782312902</v>
      </c>
      <c r="C32" s="6">
        <f>'10Y'!G31/100</f>
        <v>9.666667000000001E-2</v>
      </c>
      <c r="D32" s="6">
        <f>RentPrice!G31*D$1</f>
        <v>4.4947459629859396E-2</v>
      </c>
      <c r="E32" s="8">
        <f t="shared" si="0"/>
        <v>29.49760438056126</v>
      </c>
      <c r="F32" s="8">
        <f t="shared" si="1"/>
        <v>914.49100379334971</v>
      </c>
      <c r="G32" s="6">
        <f t="shared" si="2"/>
        <v>6.0357449301555399E-2</v>
      </c>
      <c r="H32" s="6">
        <f t="shared" si="3"/>
        <v>-2.0999999999999908E-3</v>
      </c>
      <c r="I32" s="6">
        <f t="shared" si="4"/>
        <v>3.9566935048624151E-2</v>
      </c>
      <c r="J32" s="8">
        <f t="shared" si="5"/>
        <v>5.2659817939993782E-2</v>
      </c>
      <c r="K32" s="6">
        <f>STDEV(G32:G$150)*SQRT(4)</f>
        <v>4.6065227200672125E-2</v>
      </c>
      <c r="L32" s="6">
        <f>STDEV(I32:I$150)*SQRT(4)</f>
        <v>0.18678422746154483</v>
      </c>
      <c r="M32" s="6">
        <f t="shared" si="7"/>
        <v>0.1192131488069629</v>
      </c>
      <c r="N32" s="6">
        <f t="shared" si="8"/>
        <v>5.1091349488698388E-2</v>
      </c>
      <c r="O32" s="6">
        <f t="shared" si="6"/>
        <v>0.15781759631813683</v>
      </c>
    </row>
    <row r="33" spans="1:15">
      <c r="A33" s="5">
        <f>'Rent-Index correl'!A33</f>
        <v>32233</v>
      </c>
      <c r="B33" s="8">
        <f>EXP('Rent-Index correl'!R32)*B32</f>
        <v>210.88435374149651</v>
      </c>
      <c r="C33" s="6">
        <f>'10Y'!G32/100</f>
        <v>9.4833339999999988E-2</v>
      </c>
      <c r="D33" s="6">
        <f>RentPrice!G32*D$1</f>
        <v>4.3261160981127721E-2</v>
      </c>
      <c r="E33" s="8">
        <f t="shared" si="0"/>
        <v>29.248459958932237</v>
      </c>
      <c r="F33" s="8">
        <f t="shared" ref="F33:F64" si="9">B33*EXP((C33-D33)*E33)</f>
        <v>953.09702611660714</v>
      </c>
      <c r="G33" s="6">
        <f t="shared" si="2"/>
        <v>5.853507257484962E-2</v>
      </c>
      <c r="H33" s="6">
        <f t="shared" si="3"/>
        <v>-1.8333300000000219E-3</v>
      </c>
      <c r="I33" s="6">
        <f t="shared" si="4"/>
        <v>4.1349079229791037E-2</v>
      </c>
      <c r="J33" s="8">
        <f t="shared" si="5"/>
        <v>5.4234631984569681E-2</v>
      </c>
      <c r="K33" s="6">
        <f>STDEV(G33:G$150)*SQRT(4)</f>
        <v>4.5471728245913862E-2</v>
      </c>
      <c r="L33" s="6">
        <f>STDEV(I33:I$150)*SQRT(4)</f>
        <v>0.18744765580680078</v>
      </c>
      <c r="M33" s="6">
        <f t="shared" si="7"/>
        <v>0.11820624361470064</v>
      </c>
      <c r="N33" s="6">
        <f t="shared" si="8"/>
        <v>5.0659818692014559E-2</v>
      </c>
      <c r="O33" s="6">
        <f t="shared" si="6"/>
        <v>0.15634120191876502</v>
      </c>
    </row>
    <row r="34" spans="1:15">
      <c r="A34" s="5">
        <f>'Rent-Index correl'!A34</f>
        <v>32324</v>
      </c>
      <c r="B34" s="8">
        <f>EXP('Rent-Index correl'!R33)*B33</f>
        <v>222.61904761904697</v>
      </c>
      <c r="C34" s="6">
        <f>'10Y'!G33/100</f>
        <v>9.3733330000000004E-2</v>
      </c>
      <c r="D34" s="6">
        <f>RentPrice!G33*D$1</f>
        <v>4.1559849934270504E-2</v>
      </c>
      <c r="E34" s="8">
        <f t="shared" si="0"/>
        <v>28.999315537303218</v>
      </c>
      <c r="F34" s="8">
        <f t="shared" si="9"/>
        <v>1010.7594066733177</v>
      </c>
      <c r="G34" s="6">
        <f t="shared" si="2"/>
        <v>5.4152107310814872E-2</v>
      </c>
      <c r="H34" s="6">
        <f t="shared" si="3"/>
        <v>-1.1000099999999846E-3</v>
      </c>
      <c r="I34" s="6">
        <f t="shared" si="4"/>
        <v>5.8740505387733268E-2</v>
      </c>
      <c r="J34" s="8">
        <f t="shared" ref="J34:J65" si="10">LN(B34/B33)+(C34-C33-(D34-D33))*E34</f>
        <v>7.1589426101538484E-2</v>
      </c>
      <c r="K34" s="6">
        <f>STDEV(G34:G$150)*SQRT(4)</f>
        <v>4.4910018582647093E-2</v>
      </c>
      <c r="L34" s="6">
        <f>STDEV(I34:I$150)*SQRT(4)</f>
        <v>0.18810489848229242</v>
      </c>
      <c r="M34" s="6">
        <f t="shared" si="7"/>
        <v>0.11719933842243838</v>
      </c>
      <c r="N34" s="6">
        <f t="shared" si="8"/>
        <v>5.022828789533073E-2</v>
      </c>
      <c r="O34" s="6">
        <f t="shared" si="6"/>
        <v>0.15488721940697239</v>
      </c>
    </row>
    <row r="35" spans="1:15">
      <c r="A35" s="5">
        <f>'Rent-Index correl'!A35</f>
        <v>32416</v>
      </c>
      <c r="B35" s="8">
        <f>EXP('Rent-Index correl'!R34)*B34</f>
        <v>248.04421768707462</v>
      </c>
      <c r="C35" s="6">
        <f>'10Y'!G34/100</f>
        <v>9.9499999999999991E-2</v>
      </c>
      <c r="D35" s="6">
        <f>RentPrice!G34*D$1</f>
        <v>3.8101595191068337E-2</v>
      </c>
      <c r="E35" s="8">
        <f t="shared" si="0"/>
        <v>28.747433264887064</v>
      </c>
      <c r="F35" s="8">
        <f t="shared" si="9"/>
        <v>1449.0356891527858</v>
      </c>
      <c r="G35" s="6">
        <f t="shared" si="2"/>
        <v>0.10814502339787829</v>
      </c>
      <c r="H35" s="6">
        <f t="shared" si="3"/>
        <v>5.7666699999999876E-3</v>
      </c>
      <c r="I35" s="6">
        <f t="shared" si="4"/>
        <v>0.36019635710787284</v>
      </c>
      <c r="J35" s="8">
        <f t="shared" si="10"/>
        <v>0.37333793182668767</v>
      </c>
      <c r="K35" s="6">
        <f>STDEV(G35:G$150)*SQRT(4)</f>
        <v>4.4465336559901258E-2</v>
      </c>
      <c r="L35" s="6">
        <f>STDEV(I35:I$150)*SQRT(4)</f>
        <v>0.1886095734213416</v>
      </c>
      <c r="M35" s="6">
        <f t="shared" si="7"/>
        <v>0.11618136833795345</v>
      </c>
      <c r="N35" s="6">
        <f t="shared" si="8"/>
        <v>4.979201500198005E-2</v>
      </c>
      <c r="O35" s="6">
        <f t="shared" si="6"/>
        <v>0.15350364376251988</v>
      </c>
    </row>
    <row r="36" spans="1:15">
      <c r="A36" s="5">
        <f>'Rent-Index correl'!A36</f>
        <v>32508</v>
      </c>
      <c r="B36" s="8">
        <f>EXP('Rent-Index correl'!R35)*B35</f>
        <v>264.37074829931925</v>
      </c>
      <c r="C36" s="6">
        <f>'10Y'!G35/100</f>
        <v>9.8966670000000007E-2</v>
      </c>
      <c r="D36" s="6">
        <f>RentPrice!G35*D$1</f>
        <v>3.6617275199852389E-2</v>
      </c>
      <c r="E36" s="8">
        <f t="shared" ref="E36:E65" si="11">(A$150-A36)/365.25</f>
        <v>28.495550992470911</v>
      </c>
      <c r="F36" s="8">
        <f t="shared" si="9"/>
        <v>1562.4850701572998</v>
      </c>
      <c r="G36" s="6">
        <f t="shared" si="2"/>
        <v>6.3745440191031469E-2</v>
      </c>
      <c r="H36" s="6">
        <f t="shared" si="3"/>
        <v>-5.3332999999998465E-4</v>
      </c>
      <c r="I36" s="6">
        <f t="shared" si="4"/>
        <v>7.537925425305475E-2</v>
      </c>
      <c r="J36" s="8">
        <f t="shared" si="10"/>
        <v>9.08444239790554E-2</v>
      </c>
      <c r="K36" s="6">
        <f>STDEV(G36:G$150)*SQRT(4)</f>
        <v>4.0948449227666397E-2</v>
      </c>
      <c r="L36" s="6">
        <f>STDEV(I36:I$150)*SQRT(4)</f>
        <v>0.17692569263305377</v>
      </c>
      <c r="M36" s="6">
        <f t="shared" si="7"/>
        <v>0.11516339825346852</v>
      </c>
      <c r="N36" s="6">
        <f t="shared" si="8"/>
        <v>4.9355742108629364E-2</v>
      </c>
      <c r="O36" s="6">
        <f t="shared" si="6"/>
        <v>0.14998447871951545</v>
      </c>
    </row>
    <row r="37" spans="1:15">
      <c r="A37" s="5">
        <f>'Rent-Index correl'!A37</f>
        <v>32598</v>
      </c>
      <c r="B37" s="8">
        <f>EXP('Rent-Index correl'!R36)*B36</f>
        <v>274.14965986394543</v>
      </c>
      <c r="C37" s="6">
        <f>'10Y'!G36/100</f>
        <v>9.8533329999999988E-2</v>
      </c>
      <c r="D37" s="6">
        <f>RentPrice!G36*D$1</f>
        <v>3.6024619481904732E-2</v>
      </c>
      <c r="E37" s="8">
        <f t="shared" si="11"/>
        <v>28.249144421629023</v>
      </c>
      <c r="F37" s="8">
        <f t="shared" si="9"/>
        <v>1602.7749539285307</v>
      </c>
      <c r="G37" s="6">
        <f t="shared" si="2"/>
        <v>3.6321693567766419E-2</v>
      </c>
      <c r="H37" s="6">
        <f t="shared" si="3"/>
        <v>-4.3334000000001816E-4</v>
      </c>
      <c r="I37" s="6">
        <f t="shared" si="4"/>
        <v>2.545892572593348E-2</v>
      </c>
      <c r="J37" s="8">
        <f t="shared" si="10"/>
        <v>4.0822226292704787E-2</v>
      </c>
      <c r="K37" s="6">
        <f>STDEV(G37:G$150)*SQRT(4)</f>
        <v>3.997628856846501E-2</v>
      </c>
      <c r="L37" s="6">
        <f>STDEV(I37:I$150)*SQRT(4)</f>
        <v>0.17709206021715856</v>
      </c>
      <c r="M37" s="6">
        <f t="shared" si="7"/>
        <v>0.11416755795342894</v>
      </c>
      <c r="N37" s="6">
        <f t="shared" si="8"/>
        <v>4.8928953408612398E-2</v>
      </c>
      <c r="O37" s="6">
        <f t="shared" si="6"/>
        <v>0.14826183680397079</v>
      </c>
    </row>
    <row r="38" spans="1:15">
      <c r="A38" s="5">
        <f>'Rent-Index correl'!A38</f>
        <v>32689</v>
      </c>
      <c r="B38" s="8">
        <f>EXP('Rent-Index correl'!R37)*B37</f>
        <v>283.33333333333303</v>
      </c>
      <c r="C38" s="6">
        <f>'10Y'!G37/100</f>
        <v>0.10300000000000001</v>
      </c>
      <c r="D38" s="6">
        <f>RentPrice!G37*D$1</f>
        <v>3.5752177956557801E-2</v>
      </c>
      <c r="E38" s="8">
        <f t="shared" si="11"/>
        <v>28</v>
      </c>
      <c r="F38" s="8">
        <f t="shared" si="9"/>
        <v>1862.291649642762</v>
      </c>
      <c r="G38" s="6">
        <f t="shared" si="2"/>
        <v>3.2949899660213791E-2</v>
      </c>
      <c r="H38" s="6">
        <f t="shared" si="3"/>
        <v>4.4666700000000198E-3</v>
      </c>
      <c r="I38" s="6">
        <f t="shared" si="4"/>
        <v>0.15007132584112154</v>
      </c>
      <c r="J38" s="8">
        <f t="shared" si="10"/>
        <v>0.1656450223699284</v>
      </c>
      <c r="K38" s="6">
        <f>STDEV(G38:G$150)*SQRT(4)</f>
        <v>3.9890781012410823E-2</v>
      </c>
      <c r="L38" s="6">
        <f>STDEV(I38:I$150)*SQRT(4)</f>
        <v>0.17779616516707153</v>
      </c>
      <c r="M38" s="6">
        <f t="shared" si="7"/>
        <v>0.11316065276116666</v>
      </c>
      <c r="N38" s="6">
        <f t="shared" si="8"/>
        <v>4.8497422611928569E-2</v>
      </c>
      <c r="O38" s="6">
        <f t="shared" si="6"/>
        <v>0.1471380119977376</v>
      </c>
    </row>
    <row r="39" spans="1:15">
      <c r="A39" s="5">
        <f>'Rent-Index correl'!A39</f>
        <v>32781</v>
      </c>
      <c r="B39" s="8">
        <f>EXP('Rent-Index correl'!R38)*B38</f>
        <v>287.67006802721022</v>
      </c>
      <c r="C39" s="6">
        <f>'10Y'!G38/100</f>
        <v>0.1009</v>
      </c>
      <c r="D39" s="6">
        <f>RentPrice!G38*D$1</f>
        <v>3.5924715197065638E-2</v>
      </c>
      <c r="E39" s="8">
        <f t="shared" si="11"/>
        <v>27.748117727583846</v>
      </c>
      <c r="F39" s="8">
        <f t="shared" si="9"/>
        <v>1745.429748285821</v>
      </c>
      <c r="G39" s="6">
        <f t="shared" si="2"/>
        <v>1.5190165493973926E-2</v>
      </c>
      <c r="H39" s="6">
        <f t="shared" si="3"/>
        <v>-2.1000000000000046E-3</v>
      </c>
      <c r="I39" s="6">
        <f t="shared" si="4"/>
        <v>-6.4806999627295511E-2</v>
      </c>
      <c r="J39" s="8">
        <f t="shared" si="10"/>
        <v>-4.786846539595617E-2</v>
      </c>
      <c r="K39" s="6">
        <f>STDEV(G39:G$150)*SQRT(4)</f>
        <v>3.9868711310601844E-2</v>
      </c>
      <c r="L39" s="6">
        <f>STDEV(I39:I$150)*SQRT(4)</f>
        <v>0.17617140992764527</v>
      </c>
      <c r="M39" s="6">
        <f t="shared" si="7"/>
        <v>0.11214268267668173</v>
      </c>
      <c r="N39" s="6">
        <f t="shared" si="8"/>
        <v>4.8061149718577889E-2</v>
      </c>
      <c r="O39" s="6">
        <f t="shared" si="6"/>
        <v>0.14604650284643167</v>
      </c>
    </row>
    <row r="40" spans="1:15">
      <c r="A40" s="5">
        <f>'Rent-Index correl'!A40</f>
        <v>32873</v>
      </c>
      <c r="B40" s="8">
        <f>EXP('Rent-Index correl'!R39)*B39</f>
        <v>284.01360544217624</v>
      </c>
      <c r="C40" s="6">
        <f>'10Y'!G39/100</f>
        <v>0.1052</v>
      </c>
      <c r="D40" s="6">
        <f>RentPrice!G39*D$1</f>
        <v>3.7330590033630394E-2</v>
      </c>
      <c r="E40" s="8">
        <f t="shared" si="11"/>
        <v>27.496235455167692</v>
      </c>
      <c r="F40" s="8">
        <f t="shared" si="9"/>
        <v>1835.6894649520832</v>
      </c>
      <c r="G40" s="6">
        <f t="shared" si="2"/>
        <v>-1.2792082809962331E-2</v>
      </c>
      <c r="H40" s="6">
        <f t="shared" si="3"/>
        <v>4.2999999999999983E-3</v>
      </c>
      <c r="I40" s="6">
        <f t="shared" si="4"/>
        <v>5.0419341733529056E-2</v>
      </c>
      <c r="J40" s="8">
        <f t="shared" si="10"/>
        <v>6.6785464120578758E-2</v>
      </c>
      <c r="K40" s="6">
        <f>STDEV(G40:G$150)*SQRT(4)</f>
        <v>4.0044010280069389E-2</v>
      </c>
      <c r="L40" s="6">
        <f>STDEV(I40:I$150)*SQRT(4)</f>
        <v>0.17660031722527086</v>
      </c>
      <c r="M40" s="6">
        <f t="shared" si="7"/>
        <v>0.11112471259219681</v>
      </c>
      <c r="N40" s="6">
        <f t="shared" si="8"/>
        <v>4.7624876825227203E-2</v>
      </c>
      <c r="O40" s="6">
        <f t="shared" si="6"/>
        <v>0.14509187001852888</v>
      </c>
    </row>
    <row r="41" spans="1:15">
      <c r="A41" s="5">
        <f>'Rent-Index correl'!A41</f>
        <v>32963</v>
      </c>
      <c r="B41" s="8">
        <f>EXP('Rent-Index correl'!R40)*B40</f>
        <v>281.80272108843496</v>
      </c>
      <c r="C41" s="6">
        <f>'10Y'!G40/100</f>
        <v>0.11546670000000001</v>
      </c>
      <c r="D41" s="6">
        <f>RentPrice!G40*D$1</f>
        <v>3.8580456986821679E-2</v>
      </c>
      <c r="E41" s="8">
        <f t="shared" si="11"/>
        <v>27.249828884325805</v>
      </c>
      <c r="F41" s="8">
        <f t="shared" si="9"/>
        <v>2290.0850169934906</v>
      </c>
      <c r="G41" s="6">
        <f t="shared" si="2"/>
        <v>-7.8148879842370803E-3</v>
      </c>
      <c r="H41" s="6">
        <f t="shared" si="3"/>
        <v>1.0266700000000004E-2</v>
      </c>
      <c r="I41" s="6">
        <f t="shared" si="4"/>
        <v>0.22116880104495906</v>
      </c>
      <c r="J41" s="8">
        <f t="shared" si="10"/>
        <v>0.23789226961983459</v>
      </c>
      <c r="K41" s="6">
        <f>STDEV(G41:G$150)*SQRT(4)</f>
        <v>3.9950452365843145E-2</v>
      </c>
      <c r="L41" s="6">
        <f>STDEV(I41:I$150)*SQRT(4)</f>
        <v>0.1770928938061353</v>
      </c>
      <c r="M41" s="6">
        <f t="shared" si="7"/>
        <v>0.11012887229215722</v>
      </c>
      <c r="N41" s="6">
        <f t="shared" si="8"/>
        <v>4.7198088125210237E-2</v>
      </c>
      <c r="O41" s="6">
        <f t="shared" si="6"/>
        <v>0.14397528239300575</v>
      </c>
    </row>
    <row r="42" spans="1:15">
      <c r="A42" s="5">
        <f>'Rent-Index correl'!A42</f>
        <v>33054</v>
      </c>
      <c r="B42" s="8">
        <f>EXP('Rent-Index correl'!R41)*B41</f>
        <v>278.82653061224426</v>
      </c>
      <c r="C42" s="6">
        <f>'10Y'!G41/100</f>
        <v>0.1231667</v>
      </c>
      <c r="D42" s="6">
        <f>RentPrice!G41*D$1</f>
        <v>4.0525871632967059E-2</v>
      </c>
      <c r="E42" s="8">
        <f t="shared" si="11"/>
        <v>27.000684462696782</v>
      </c>
      <c r="F42" s="8">
        <f t="shared" si="9"/>
        <v>2596.5755633102426</v>
      </c>
      <c r="G42" s="6">
        <f t="shared" si="2"/>
        <v>-1.0617421141860794E-2</v>
      </c>
      <c r="H42" s="6">
        <f t="shared" si="3"/>
        <v>7.6999999999999985E-3</v>
      </c>
      <c r="I42" s="6">
        <f t="shared" si="4"/>
        <v>0.12560454366447701</v>
      </c>
      <c r="J42" s="8">
        <f t="shared" si="10"/>
        <v>0.14476032221122409</v>
      </c>
      <c r="K42" s="6">
        <f>STDEV(G42:G$150)*SQRT(4)</f>
        <v>3.9953356593160343E-2</v>
      </c>
      <c r="L42" s="6">
        <f>STDEV(I42:I$150)*SQRT(4)</f>
        <v>0.17245139236713344</v>
      </c>
      <c r="M42" s="6">
        <f t="shared" si="7"/>
        <v>0.10912196709989494</v>
      </c>
      <c r="N42" s="6">
        <f t="shared" si="8"/>
        <v>4.6766557328526401E-2</v>
      </c>
      <c r="O42" s="6">
        <f t="shared" si="6"/>
        <v>0.14291420623289541</v>
      </c>
    </row>
    <row r="43" spans="1:15">
      <c r="A43" s="5">
        <f>'Rent-Index correl'!A43</f>
        <v>33146</v>
      </c>
      <c r="B43" s="8">
        <f>EXP('Rent-Index correl'!R42)*B42</f>
        <v>278.06122448979568</v>
      </c>
      <c r="C43" s="6">
        <f>'10Y'!G42/100</f>
        <v>0.12029999999999999</v>
      </c>
      <c r="D43" s="6">
        <f>RentPrice!G42*D$1</f>
        <v>4.2130704463133148E-2</v>
      </c>
      <c r="E43" s="8">
        <f t="shared" si="11"/>
        <v>26.748802190280628</v>
      </c>
      <c r="F43" s="8">
        <f t="shared" si="9"/>
        <v>2250.2044215417723</v>
      </c>
      <c r="G43" s="6">
        <f t="shared" si="2"/>
        <v>-2.7485129533477127E-3</v>
      </c>
      <c r="H43" s="6">
        <f t="shared" si="3"/>
        <v>-2.8667000000000137E-3</v>
      </c>
      <c r="I43" s="6">
        <f t="shared" si="4"/>
        <v>-0.1431724197582481</v>
      </c>
      <c r="J43" s="8">
        <f t="shared" si="10"/>
        <v>-0.1223566601148065</v>
      </c>
      <c r="K43" s="6">
        <f>STDEV(G43:G$150)*SQRT(4)</f>
        <v>3.9896475111192604E-2</v>
      </c>
      <c r="L43" s="6">
        <f>STDEV(I43:I$150)*SQRT(4)</f>
        <v>0.17132632850724777</v>
      </c>
      <c r="M43" s="6">
        <f t="shared" si="7"/>
        <v>0.10810399701541001</v>
      </c>
      <c r="N43" s="6">
        <f t="shared" si="8"/>
        <v>4.6330284435175714E-2</v>
      </c>
      <c r="O43" s="6">
        <f t="shared" si="6"/>
        <v>0.14180038641403031</v>
      </c>
    </row>
    <row r="44" spans="1:15">
      <c r="A44" s="5">
        <f>'Rent-Index correl'!A44</f>
        <v>33238</v>
      </c>
      <c r="B44" s="8">
        <f>EXP('Rent-Index correl'!R43)*B43</f>
        <v>276.78571428571382</v>
      </c>
      <c r="C44" s="6">
        <f>'10Y'!G43/100</f>
        <v>0.11316670000000001</v>
      </c>
      <c r="D44" s="6">
        <f>RentPrice!G43*D$1</f>
        <v>4.3359014912888905E-2</v>
      </c>
      <c r="E44" s="8">
        <f t="shared" si="11"/>
        <v>26.496919917864478</v>
      </c>
      <c r="F44" s="8">
        <f t="shared" si="9"/>
        <v>1759.7591878347043</v>
      </c>
      <c r="G44" s="6">
        <f t="shared" si="2"/>
        <v>-4.5977092486302121E-3</v>
      </c>
      <c r="H44" s="6">
        <f t="shared" si="3"/>
        <v>-7.1332999999999813E-3</v>
      </c>
      <c r="I44" s="6">
        <f t="shared" si="4"/>
        <v>-0.24584409151318246</v>
      </c>
      <c r="J44" s="8">
        <f t="shared" si="10"/>
        <v>-0.22615463172018677</v>
      </c>
      <c r="K44" s="6">
        <f>STDEV(G44:G$150)*SQRT(4)</f>
        <v>3.9976432523115481E-2</v>
      </c>
      <c r="L44" s="6">
        <f>STDEV(I44:I$150)*SQRT(4)</f>
        <v>0.17010983332325388</v>
      </c>
      <c r="M44" s="6">
        <f t="shared" si="7"/>
        <v>0.1070860269309251</v>
      </c>
      <c r="N44" s="6">
        <f t="shared" si="8"/>
        <v>4.5894011541825042E-2</v>
      </c>
      <c r="O44" s="6">
        <f t="shared" si="6"/>
        <v>0.1407822635044032</v>
      </c>
    </row>
    <row r="45" spans="1:15">
      <c r="A45" s="5">
        <f>'Rent-Index correl'!A45</f>
        <v>33328</v>
      </c>
      <c r="B45" s="8">
        <f>EXP('Rent-Index correl'!R44)*B44</f>
        <v>275.8503401360544</v>
      </c>
      <c r="C45" s="6">
        <f>'10Y'!G44/100</f>
        <v>0.10336669999999999</v>
      </c>
      <c r="D45" s="6">
        <f>RentPrice!G44*D$1</f>
        <v>4.4530139185728894E-2</v>
      </c>
      <c r="E45" s="8">
        <f t="shared" si="11"/>
        <v>26.250513347022586</v>
      </c>
      <c r="F45" s="8">
        <f t="shared" si="9"/>
        <v>1292.5191179356316</v>
      </c>
      <c r="G45" s="6">
        <f t="shared" si="2"/>
        <v>-3.385139407364473E-3</v>
      </c>
      <c r="H45" s="6">
        <f t="shared" si="3"/>
        <v>-9.800000000000017E-3</v>
      </c>
      <c r="I45" s="6">
        <f t="shared" si="4"/>
        <v>-0.30858385586412029</v>
      </c>
      <c r="J45" s="8">
        <f t="shared" si="10"/>
        <v>-0.29138278356339453</v>
      </c>
      <c r="K45" s="6">
        <f>STDEV(G45:G$150)*SQRT(4)</f>
        <v>4.0027073308580907E-2</v>
      </c>
      <c r="L45" s="6">
        <f>STDEV(I45:I$150)*SQRT(4)</f>
        <v>0.16438073800569014</v>
      </c>
      <c r="M45" s="6">
        <f t="shared" si="7"/>
        <v>0.1060901866308855</v>
      </c>
      <c r="N45" s="6">
        <f t="shared" si="8"/>
        <v>4.5467222841808062E-2</v>
      </c>
      <c r="O45" s="6">
        <f t="shared" si="6"/>
        <v>0.13976775844211736</v>
      </c>
    </row>
    <row r="46" spans="1:15">
      <c r="A46" s="5">
        <f>'Rent-Index correl'!A46</f>
        <v>33419</v>
      </c>
      <c r="B46" s="8">
        <f>EXP('Rent-Index correl'!R45)*B45</f>
        <v>274.48979591836712</v>
      </c>
      <c r="C46" s="6">
        <f>'10Y'!G45/100</f>
        <v>0.1038333</v>
      </c>
      <c r="D46" s="6">
        <f>RentPrice!G45*D$1</f>
        <v>4.6803479943411323E-2</v>
      </c>
      <c r="E46" s="8">
        <f t="shared" si="11"/>
        <v>26.001368925393567</v>
      </c>
      <c r="F46" s="8">
        <f t="shared" si="9"/>
        <v>1209.2643493557327</v>
      </c>
      <c r="G46" s="6">
        <f t="shared" si="2"/>
        <v>-4.9443858454648595E-3</v>
      </c>
      <c r="H46" s="6">
        <f t="shared" si="3"/>
        <v>4.6660000000001145E-4</v>
      </c>
      <c r="I46" s="6">
        <f t="shared" si="4"/>
        <v>-6.6580919753222709E-2</v>
      </c>
      <c r="J46" s="8">
        <f t="shared" si="10"/>
        <v>-5.1922118838510514E-2</v>
      </c>
      <c r="K46" s="6">
        <f>STDEV(G46:G$150)*SQRT(4)</f>
        <v>4.009543572480645E-2</v>
      </c>
      <c r="L46" s="6">
        <f>STDEV(I46:I$150)*SQRT(4)</f>
        <v>0.1539437662442163</v>
      </c>
      <c r="M46" s="6">
        <f t="shared" si="7"/>
        <v>0.10508328143862324</v>
      </c>
      <c r="N46" s="6">
        <f t="shared" si="8"/>
        <v>4.5035692045124247E-2</v>
      </c>
      <c r="O46" s="6">
        <f t="shared" si="6"/>
        <v>0.13875467075984074</v>
      </c>
    </row>
    <row r="47" spans="1:15">
      <c r="A47" s="5">
        <f>'Rent-Index correl'!A47</f>
        <v>33511</v>
      </c>
      <c r="B47" s="8">
        <f>EXP('Rent-Index correl'!R46)*B46</f>
        <v>274.06462585034012</v>
      </c>
      <c r="C47" s="6">
        <f>'10Y'!G46/100</f>
        <v>9.9833339999999993E-2</v>
      </c>
      <c r="D47" s="6">
        <f>RentPrice!G46*D$1</f>
        <v>4.7738402907624572E-2</v>
      </c>
      <c r="E47" s="8">
        <f t="shared" si="11"/>
        <v>25.749486652977414</v>
      </c>
      <c r="F47" s="8">
        <f t="shared" si="9"/>
        <v>1048.1498346888184</v>
      </c>
      <c r="G47" s="6">
        <f t="shared" si="2"/>
        <v>-1.5501475744007839E-3</v>
      </c>
      <c r="H47" s="6">
        <f t="shared" si="3"/>
        <v>-3.9999600000000107E-3</v>
      </c>
      <c r="I47" s="6">
        <f t="shared" si="4"/>
        <v>-0.14298565126675367</v>
      </c>
      <c r="J47" s="8">
        <f t="shared" si="10"/>
        <v>-0.12862085059541573</v>
      </c>
      <c r="K47" s="6">
        <f>STDEV(G47:G$150)*SQRT(4)</f>
        <v>4.0136838400838266E-2</v>
      </c>
      <c r="L47" s="6">
        <f>STDEV(I47:I$150)*SQRT(4)</f>
        <v>0.15415899980020398</v>
      </c>
      <c r="M47" s="6">
        <f t="shared" si="7"/>
        <v>0.10406531135413831</v>
      </c>
      <c r="N47" s="6">
        <f t="shared" si="8"/>
        <v>4.459941915177356E-2</v>
      </c>
      <c r="O47" s="6">
        <f t="shared" si="6"/>
        <v>0.13771176977125632</v>
      </c>
    </row>
    <row r="48" spans="1:15">
      <c r="A48" s="5">
        <f>'Rent-Index correl'!A48</f>
        <v>33603</v>
      </c>
      <c r="B48" s="8">
        <f>EXP('Rent-Index correl'!R47)*B47</f>
        <v>275.17006802721039</v>
      </c>
      <c r="C48" s="6">
        <f>'10Y'!G47/100</f>
        <v>9.7166660000000002E-2</v>
      </c>
      <c r="D48" s="6">
        <f>RentPrice!G47*D$1</f>
        <v>4.8471946516283816E-2</v>
      </c>
      <c r="E48" s="8">
        <f t="shared" si="11"/>
        <v>25.49760438056126</v>
      </c>
      <c r="F48" s="8">
        <f t="shared" si="9"/>
        <v>952.40262951123736</v>
      </c>
      <c r="G48" s="6">
        <f t="shared" si="2"/>
        <v>4.0253963629426886E-3</v>
      </c>
      <c r="H48" s="6">
        <f t="shared" si="3"/>
        <v>-2.6666799999999907E-3</v>
      </c>
      <c r="I48" s="6">
        <f t="shared" si="4"/>
        <v>-9.5793951152298981E-2</v>
      </c>
      <c r="J48" s="8">
        <f t="shared" si="10"/>
        <v>-8.2672160016094828E-2</v>
      </c>
      <c r="K48" s="6">
        <f>STDEV(G48:G$150)*SQRT(4)</f>
        <v>4.0230084600362974E-2</v>
      </c>
      <c r="L48" s="6">
        <f>STDEV(I48:I$150)*SQRT(4)</f>
        <v>0.15232674442679567</v>
      </c>
      <c r="M48" s="6">
        <f t="shared" si="7"/>
        <v>0.10304734126965338</v>
      </c>
      <c r="N48" s="6">
        <f t="shared" si="8"/>
        <v>4.4163146258422881E-2</v>
      </c>
      <c r="O48" s="6">
        <f t="shared" si="6"/>
        <v>0.13670602918781294</v>
      </c>
    </row>
    <row r="49" spans="1:15">
      <c r="A49" s="5">
        <f>'Rent-Index correl'!A49</f>
        <v>33694</v>
      </c>
      <c r="B49" s="8">
        <f>EXP('Rent-Index correl'!R48)*B48</f>
        <v>272.78911564625827</v>
      </c>
      <c r="C49" s="6">
        <f>'10Y'!G48/100</f>
        <v>9.4800000000000009E-2</v>
      </c>
      <c r="D49" s="6">
        <f>RentPrice!G48*D$1</f>
        <v>5.0028223357306854E-2</v>
      </c>
      <c r="E49" s="8">
        <f t="shared" si="11"/>
        <v>25.248459958932237</v>
      </c>
      <c r="F49" s="8">
        <f t="shared" si="9"/>
        <v>844.81480391257628</v>
      </c>
      <c r="G49" s="6">
        <f t="shared" si="2"/>
        <v>-8.6903091919763014E-3</v>
      </c>
      <c r="H49" s="6">
        <f t="shared" si="3"/>
        <v>-2.3666599999999927E-3</v>
      </c>
      <c r="I49" s="6">
        <f t="shared" si="4"/>
        <v>-0.11987043917125799</v>
      </c>
      <c r="J49" s="8">
        <f t="shared" si="10"/>
        <v>-0.10773842294396642</v>
      </c>
      <c r="K49" s="6">
        <f>STDEV(G49:G$150)*SQRT(4)</f>
        <v>4.0388286273030684E-2</v>
      </c>
      <c r="L49" s="6">
        <f>STDEV(I49:I$150)*SQRT(4)</f>
        <v>0.15187442800501827</v>
      </c>
      <c r="M49" s="6">
        <f t="shared" si="7"/>
        <v>0.10204043607739111</v>
      </c>
      <c r="N49" s="6">
        <f t="shared" si="8"/>
        <v>4.3731615461739044E-2</v>
      </c>
      <c r="O49" s="6">
        <f t="shared" si="6"/>
        <v>0.13575863065911706</v>
      </c>
    </row>
    <row r="50" spans="1:15">
      <c r="A50" s="5">
        <f>'Rent-Index correl'!A50</f>
        <v>33785</v>
      </c>
      <c r="B50" s="8">
        <f>EXP('Rent-Index correl'!R49)*B49</f>
        <v>265.90136054421743</v>
      </c>
      <c r="C50" s="6">
        <f>'10Y'!G49/100</f>
        <v>9.1899999999999996E-2</v>
      </c>
      <c r="D50" s="6">
        <f>RentPrice!G49*D$1</f>
        <v>5.2372053261167284E-2</v>
      </c>
      <c r="E50" s="8">
        <f t="shared" si="11"/>
        <v>24.999315537303218</v>
      </c>
      <c r="F50" s="8">
        <f t="shared" si="9"/>
        <v>714.29570413573583</v>
      </c>
      <c r="G50" s="6">
        <f t="shared" si="2"/>
        <v>-2.5573611528563939E-2</v>
      </c>
      <c r="H50" s="6">
        <f t="shared" si="3"/>
        <v>-2.9000000000000137E-3</v>
      </c>
      <c r="I50" s="6">
        <f t="shared" si="4"/>
        <v>-0.1678204083160649</v>
      </c>
      <c r="J50" s="8">
        <f t="shared" si="10"/>
        <v>-0.15666576991911757</v>
      </c>
      <c r="K50" s="6">
        <f>STDEV(G50:G$150)*SQRT(4)</f>
        <v>4.0351511724539726E-2</v>
      </c>
      <c r="L50" s="6">
        <f>STDEV(I50:I$150)*SQRT(4)</f>
        <v>0.15068669163021942</v>
      </c>
      <c r="M50" s="6">
        <f t="shared" si="7"/>
        <v>0.10103353088512886</v>
      </c>
      <c r="N50" s="6">
        <f t="shared" si="8"/>
        <v>4.3300084665055222E-2</v>
      </c>
      <c r="O50" s="6">
        <f t="shared" si="6"/>
        <v>0.13467448412547545</v>
      </c>
    </row>
    <row r="51" spans="1:15">
      <c r="A51" s="5">
        <f>'Rent-Index correl'!A51</f>
        <v>33877</v>
      </c>
      <c r="B51" s="8">
        <f>EXP('Rent-Index correl'!R50)*B50</f>
        <v>261.73469387755102</v>
      </c>
      <c r="C51" s="6">
        <f>'10Y'!G50/100</f>
        <v>9.196667E-2</v>
      </c>
      <c r="D51" s="6">
        <f>RentPrice!G50*D$1</f>
        <v>5.4115650024764865E-2</v>
      </c>
      <c r="E51" s="8">
        <f t="shared" si="11"/>
        <v>24.747433264887064</v>
      </c>
      <c r="F51" s="8">
        <f t="shared" si="9"/>
        <v>667.83889064157688</v>
      </c>
      <c r="G51" s="6">
        <f t="shared" si="2"/>
        <v>-1.5794043059015699E-2</v>
      </c>
      <c r="H51" s="6">
        <f t="shared" si="3"/>
        <v>6.6670000000004781E-5</v>
      </c>
      <c r="I51" s="6">
        <f t="shared" si="4"/>
        <v>-6.7250065279771676E-2</v>
      </c>
      <c r="J51" s="8">
        <f t="shared" si="10"/>
        <v>-5.7293676231249757E-2</v>
      </c>
      <c r="K51" s="6">
        <f>STDEV(G51:G$150)*SQRT(4)</f>
        <v>3.9784306145191795E-2</v>
      </c>
      <c r="L51" s="6">
        <f>STDEV(I51:I$150)*SQRT(4)</f>
        <v>0.14750072217352209</v>
      </c>
      <c r="M51" s="6">
        <f t="shared" si="7"/>
        <v>0.10001556080064393</v>
      </c>
      <c r="N51" s="6">
        <f t="shared" si="8"/>
        <v>4.2863811771704542E-2</v>
      </c>
      <c r="O51" s="6">
        <f t="shared" si="6"/>
        <v>0.13320405725619885</v>
      </c>
    </row>
    <row r="52" spans="1:15">
      <c r="A52" s="5">
        <f>'Rent-Index correl'!A52</f>
        <v>33969</v>
      </c>
      <c r="B52" s="8">
        <f>EXP('Rent-Index correl'!R51)*B51</f>
        <v>255.442176870748</v>
      </c>
      <c r="C52" s="6">
        <f>'10Y'!G51/100</f>
        <v>8.3866659999999996E-2</v>
      </c>
      <c r="D52" s="6">
        <f>RentPrice!G51*D$1</f>
        <v>5.6661485048915196E-2</v>
      </c>
      <c r="E52" s="8">
        <f t="shared" si="11"/>
        <v>24.495550992470911</v>
      </c>
      <c r="F52" s="8">
        <f t="shared" si="9"/>
        <v>497.40362571980319</v>
      </c>
      <c r="G52" s="6">
        <f t="shared" si="2"/>
        <v>-2.4335301514800366E-2</v>
      </c>
      <c r="H52" s="6">
        <f t="shared" si="3"/>
        <v>-8.1000100000000047E-3</v>
      </c>
      <c r="I52" s="6">
        <f t="shared" si="4"/>
        <v>-0.29464514208644899</v>
      </c>
      <c r="J52" s="8">
        <f t="shared" si="10"/>
        <v>-0.28511114116181763</v>
      </c>
      <c r="K52" s="6">
        <f>STDEV(G52:G$150)*SQRT(4)</f>
        <v>3.953383717417764E-2</v>
      </c>
      <c r="L52" s="6">
        <f>STDEV(I52:I$150)*SQRT(4)</f>
        <v>0.14754614759865223</v>
      </c>
      <c r="M52" s="6">
        <f t="shared" si="7"/>
        <v>9.8997590716159004E-2</v>
      </c>
      <c r="N52" s="6">
        <f t="shared" si="8"/>
        <v>4.2427538878353856E-2</v>
      </c>
      <c r="O52" s="6">
        <f t="shared" si="6"/>
        <v>0.13195742729890139</v>
      </c>
    </row>
    <row r="53" spans="1:15">
      <c r="A53" s="5">
        <f>'Rent-Index correl'!A53</f>
        <v>34059</v>
      </c>
      <c r="B53" s="8">
        <f>EXP('Rent-Index correl'!R52)*B52</f>
        <v>258.0782312925171</v>
      </c>
      <c r="C53" s="6">
        <f>'10Y'!G52/100</f>
        <v>7.9866670000000001E-2</v>
      </c>
      <c r="D53" s="6">
        <f>RentPrice!G52*D$1</f>
        <v>5.6864858072689928E-2</v>
      </c>
      <c r="E53" s="8">
        <f t="shared" si="11"/>
        <v>24.249144421629023</v>
      </c>
      <c r="F53" s="8">
        <f t="shared" si="9"/>
        <v>450.80596783898989</v>
      </c>
      <c r="G53" s="6">
        <f t="shared" si="2"/>
        <v>1.026669060957486E-2</v>
      </c>
      <c r="H53" s="6">
        <f t="shared" si="3"/>
        <v>-3.9999899999999949E-3</v>
      </c>
      <c r="I53" s="6">
        <f t="shared" si="4"/>
        <v>-9.8364800279324205E-2</v>
      </c>
      <c r="J53" s="8">
        <f t="shared" si="10"/>
        <v>-9.1661266410473757E-2</v>
      </c>
      <c r="K53" s="6">
        <f>STDEV(G53:G$150)*SQRT(4)</f>
        <v>3.895664835715839E-2</v>
      </c>
      <c r="L53" s="6">
        <f>STDEV(I53:I$150)*SQRT(4)</f>
        <v>0.13514414469419161</v>
      </c>
      <c r="M53" s="6">
        <f t="shared" si="7"/>
        <v>9.8001750416119401E-2</v>
      </c>
      <c r="N53" s="6">
        <f t="shared" si="8"/>
        <v>4.200075017833689E-2</v>
      </c>
      <c r="O53" s="6">
        <f t="shared" si="6"/>
        <v>0.13050321058051922</v>
      </c>
    </row>
    <row r="54" spans="1:15">
      <c r="A54" s="5">
        <f>'Rent-Index correl'!A54</f>
        <v>34150</v>
      </c>
      <c r="B54" s="8">
        <f>EXP('Rent-Index correl'!R53)*B53</f>
        <v>259.60884353741511</v>
      </c>
      <c r="C54" s="6">
        <f>'10Y'!G53/100</f>
        <v>0.08</v>
      </c>
      <c r="D54" s="6">
        <f>RentPrice!G53*D$1</f>
        <v>5.789741597781748E-2</v>
      </c>
      <c r="E54" s="8">
        <f t="shared" si="11"/>
        <v>24</v>
      </c>
      <c r="F54" s="8">
        <f t="shared" si="9"/>
        <v>441.26167498931704</v>
      </c>
      <c r="G54" s="6">
        <f t="shared" si="2"/>
        <v>5.9132892412795046E-3</v>
      </c>
      <c r="H54" s="6">
        <f t="shared" si="3"/>
        <v>1.3333000000000095E-4</v>
      </c>
      <c r="I54" s="6">
        <f t="shared" si="4"/>
        <v>-2.1398953610831033E-2</v>
      </c>
      <c r="J54" s="8">
        <f t="shared" si="10"/>
        <v>-1.5668180481781736E-2</v>
      </c>
      <c r="K54" s="6">
        <f>STDEV(G54:G$150)*SQRT(4)</f>
        <v>3.9149600120502261E-2</v>
      </c>
      <c r="L54" s="6">
        <f>STDEV(I54:I$150)*SQRT(4)</f>
        <v>0.13409338584288807</v>
      </c>
      <c r="M54" s="6">
        <f t="shared" si="7"/>
        <v>9.6994845223857137E-2</v>
      </c>
      <c r="N54" s="6">
        <f t="shared" si="8"/>
        <v>4.1569219381653061E-2</v>
      </c>
      <c r="O54" s="6">
        <f t="shared" si="6"/>
        <v>0.12958195961275581</v>
      </c>
    </row>
    <row r="55" spans="1:15">
      <c r="A55" s="5">
        <f>'Rent-Index correl'!A55</f>
        <v>34242</v>
      </c>
      <c r="B55" s="8">
        <f>EXP('Rent-Index correl'!R54)*B54</f>
        <v>260.62925170067996</v>
      </c>
      <c r="C55" s="6">
        <f>'10Y'!G54/100</f>
        <v>7.2166670000000002E-2</v>
      </c>
      <c r="D55" s="6">
        <f>RentPrice!G54*D$1</f>
        <v>5.8654511859649011E-2</v>
      </c>
      <c r="E55" s="8">
        <f t="shared" si="11"/>
        <v>23.748117727583846</v>
      </c>
      <c r="F55" s="8">
        <f t="shared" si="9"/>
        <v>359.23875680466347</v>
      </c>
      <c r="G55" s="6">
        <f t="shared" si="2"/>
        <v>3.9228556354321854E-3</v>
      </c>
      <c r="H55" s="6">
        <f t="shared" si="3"/>
        <v>-7.8333299999999995E-3</v>
      </c>
      <c r="I55" s="6">
        <f t="shared" si="4"/>
        <v>-0.20565083862616262</v>
      </c>
      <c r="J55" s="8">
        <f t="shared" si="10"/>
        <v>-0.20008358953638627</v>
      </c>
      <c r="K55" s="6">
        <f>STDEV(G55:G$150)*SQRT(4)</f>
        <v>3.9315272184538334E-2</v>
      </c>
      <c r="L55" s="6">
        <f>STDEV(I55:I$150)*SQRT(4)</f>
        <v>0.1346538138242355</v>
      </c>
      <c r="M55" s="6">
        <f t="shared" si="7"/>
        <v>9.5976875139372211E-2</v>
      </c>
      <c r="N55" s="6">
        <f t="shared" si="8"/>
        <v>4.1132946488302381E-2</v>
      </c>
      <c r="O55" s="6">
        <f t="shared" si="6"/>
        <v>0.12863109282823623</v>
      </c>
    </row>
    <row r="56" spans="1:15">
      <c r="A56" s="5">
        <f>'Rent-Index correl'!A56</f>
        <v>34334</v>
      </c>
      <c r="B56" s="8">
        <f>EXP('Rent-Index correl'!R55)*B55</f>
        <v>259.60884353741432</v>
      </c>
      <c r="C56" s="6">
        <f>'10Y'!G55/100</f>
        <v>6.7151000000000002E-2</v>
      </c>
      <c r="D56" s="6">
        <f>RentPrice!G55*D$1</f>
        <v>5.9832197254978084E-2</v>
      </c>
      <c r="E56" s="8">
        <f t="shared" si="11"/>
        <v>23.496235455167692</v>
      </c>
      <c r="F56" s="8">
        <f t="shared" si="9"/>
        <v>308.32066540007713</v>
      </c>
      <c r="G56" s="6">
        <f t="shared" si="2"/>
        <v>-3.9228556354352411E-3</v>
      </c>
      <c r="H56" s="6">
        <f t="shared" si="3"/>
        <v>-5.0156699999999999E-3</v>
      </c>
      <c r="I56" s="6">
        <f t="shared" si="4"/>
        <v>-0.15284686535925848</v>
      </c>
      <c r="J56" s="8">
        <f t="shared" si="10"/>
        <v>-0.14944339226162032</v>
      </c>
      <c r="K56" s="6">
        <f>STDEV(G56:G$150)*SQRT(4)</f>
        <v>3.9461944128155534E-2</v>
      </c>
      <c r="L56" s="6">
        <f>STDEV(I56:I$150)*SQRT(4)</f>
        <v>0.1278364344038965</v>
      </c>
      <c r="M56" s="6">
        <f t="shared" si="7"/>
        <v>9.4958905054887285E-2</v>
      </c>
      <c r="N56" s="6">
        <f t="shared" si="8"/>
        <v>4.0696673594951695E-2</v>
      </c>
      <c r="O56" s="6">
        <f t="shared" si="6"/>
        <v>0.1276679869934462</v>
      </c>
    </row>
    <row r="57" spans="1:15">
      <c r="A57" s="5">
        <f>'Rent-Index correl'!A57</f>
        <v>34424</v>
      </c>
      <c r="B57" s="8">
        <f>EXP('Rent-Index correl'!R56)*B56</f>
        <v>263.69047619047609</v>
      </c>
      <c r="C57" s="6">
        <f>'10Y'!G56/100</f>
        <v>6.8512000000000003E-2</v>
      </c>
      <c r="D57" s="6">
        <f>RentPrice!G56*D$1</f>
        <v>5.9562906862019288E-2</v>
      </c>
      <c r="E57" s="8">
        <f t="shared" si="11"/>
        <v>23.249828884325805</v>
      </c>
      <c r="F57" s="8">
        <f t="shared" si="9"/>
        <v>324.68025288196679</v>
      </c>
      <c r="G57" s="6">
        <f t="shared" si="2"/>
        <v>1.5599926365573167E-2</v>
      </c>
      <c r="H57" s="6">
        <f t="shared" si="3"/>
        <v>1.3610000000000011E-3</v>
      </c>
      <c r="I57" s="6">
        <f t="shared" si="4"/>
        <v>5.1700497946556637E-2</v>
      </c>
      <c r="J57" s="8">
        <f t="shared" si="10"/>
        <v>5.3503899033625471E-2</v>
      </c>
      <c r="K57" s="6">
        <f>STDEV(G57:G$150)*SQRT(4)</f>
        <v>3.9483130347904516E-2</v>
      </c>
      <c r="L57" s="6">
        <f>STDEV(I57:I$150)*SQRT(4)</f>
        <v>0.12388046201592691</v>
      </c>
      <c r="M57" s="6">
        <f t="shared" si="7"/>
        <v>9.3963064754847683E-2</v>
      </c>
      <c r="N57" s="6">
        <f t="shared" si="8"/>
        <v>4.0269884894934729E-2</v>
      </c>
      <c r="O57" s="6">
        <f t="shared" si="6"/>
        <v>0.12663961033629731</v>
      </c>
    </row>
    <row r="58" spans="1:15">
      <c r="A58" s="5">
        <f>'Rent-Index correl'!A58</f>
        <v>34515</v>
      </c>
      <c r="B58" s="8">
        <f>EXP('Rent-Index correl'!R57)*B57</f>
        <v>266.41156462584985</v>
      </c>
      <c r="C58" s="6">
        <f>'10Y'!G57/100</f>
        <v>8.2776999999999989E-2</v>
      </c>
      <c r="D58" s="6">
        <f>RentPrice!G57*D$1</f>
        <v>5.9535745584262091E-2</v>
      </c>
      <c r="E58" s="8">
        <f t="shared" si="11"/>
        <v>23.000684462696782</v>
      </c>
      <c r="F58" s="8">
        <f t="shared" si="9"/>
        <v>454.68601681881563</v>
      </c>
      <c r="G58" s="6">
        <f t="shared" si="2"/>
        <v>1.0266371851741224E-2</v>
      </c>
      <c r="H58" s="6">
        <f t="shared" si="3"/>
        <v>1.4264999999999986E-2</v>
      </c>
      <c r="I58" s="6">
        <f t="shared" si="4"/>
        <v>0.33676624705744101</v>
      </c>
      <c r="J58" s="8">
        <f t="shared" si="10"/>
        <v>0.33899586369140744</v>
      </c>
      <c r="K58" s="6">
        <f>STDEV(G58:G$150)*SQRT(4)</f>
        <v>3.9696858412860983E-2</v>
      </c>
      <c r="L58" s="6">
        <f>STDEV(I58:I$150)*SQRT(4)</f>
        <v>0.12428831397564385</v>
      </c>
      <c r="M58" s="6">
        <f t="shared" si="7"/>
        <v>9.2956159562585419E-2</v>
      </c>
      <c r="N58" s="6">
        <f t="shared" si="8"/>
        <v>3.9838354098250893E-2</v>
      </c>
      <c r="O58" s="6">
        <f t="shared" si="6"/>
        <v>0.12573838567001089</v>
      </c>
    </row>
    <row r="59" spans="1:15">
      <c r="A59" s="5">
        <f>'Rent-Index correl'!A59</f>
        <v>34607</v>
      </c>
      <c r="B59" s="8">
        <f>EXP('Rent-Index correl'!R58)*B58</f>
        <v>266.58163265306064</v>
      </c>
      <c r="C59" s="6">
        <f>'10Y'!G58/100</f>
        <v>8.6937669999999995E-2</v>
      </c>
      <c r="D59" s="6">
        <f>RentPrice!G58*D$1</f>
        <v>6.031814350129662E-2</v>
      </c>
      <c r="E59" s="8">
        <f t="shared" si="11"/>
        <v>22.748802190280628</v>
      </c>
      <c r="F59" s="8">
        <f t="shared" si="9"/>
        <v>488.45280430477226</v>
      </c>
      <c r="G59" s="6">
        <f t="shared" si="2"/>
        <v>6.3816211482889244E-4</v>
      </c>
      <c r="H59" s="6">
        <f t="shared" si="3"/>
        <v>4.1606700000000052E-3</v>
      </c>
      <c r="I59" s="6">
        <f t="shared" si="4"/>
        <v>7.1635745499119857E-2</v>
      </c>
      <c r="J59" s="8">
        <f t="shared" si="10"/>
        <v>7.7489805475157825E-2</v>
      </c>
      <c r="K59" s="6">
        <f>STDEV(G59:G$150)*SQRT(4)</f>
        <v>3.9902483679975065E-2</v>
      </c>
      <c r="L59" s="6">
        <f>STDEV(I59:I$150)*SQRT(4)</f>
        <v>0.10464005809285599</v>
      </c>
      <c r="M59" s="6">
        <f t="shared" si="7"/>
        <v>9.1938189478100493E-2</v>
      </c>
      <c r="N59" s="6">
        <f t="shared" si="8"/>
        <v>3.9402081204900206E-2</v>
      </c>
      <c r="O59" s="6">
        <f t="shared" si="6"/>
        <v>0.12482136506737462</v>
      </c>
    </row>
    <row r="60" spans="1:15">
      <c r="A60" s="5">
        <f>'Rent-Index correl'!A60</f>
        <v>34699</v>
      </c>
      <c r="B60" s="8">
        <f>EXP('Rent-Index correl'!R59)*B59</f>
        <v>268.87755102040819</v>
      </c>
      <c r="C60" s="6">
        <f>'10Y'!G59/100</f>
        <v>8.6657329999999991E-2</v>
      </c>
      <c r="D60" s="6">
        <f>RentPrice!G59*D$1</f>
        <v>6.0482120944133834E-2</v>
      </c>
      <c r="E60" s="8">
        <f t="shared" si="11"/>
        <v>22.496919917864478</v>
      </c>
      <c r="F60" s="8">
        <f t="shared" si="9"/>
        <v>484.50010946372606</v>
      </c>
      <c r="G60" s="6">
        <f t="shared" si="2"/>
        <v>8.5755647023985256E-3</v>
      </c>
      <c r="H60" s="6">
        <f t="shared" si="3"/>
        <v>-2.8034000000000392E-4</v>
      </c>
      <c r="I60" s="6">
        <f t="shared" si="4"/>
        <v>-8.1251960523560148E-3</v>
      </c>
      <c r="J60" s="8">
        <f t="shared" si="10"/>
        <v>-1.4202092272206941E-3</v>
      </c>
      <c r="K60" s="6">
        <f>STDEV(G60:G$150)*SQRT(4)</f>
        <v>4.0008878093749173E-2</v>
      </c>
      <c r="L60" s="6">
        <f>STDEV(I60:I$150)*SQRT(4)</f>
        <v>0.10438219393659887</v>
      </c>
      <c r="M60" s="6">
        <f t="shared" si="7"/>
        <v>9.0920219393615581E-2</v>
      </c>
      <c r="N60" s="6">
        <f t="shared" si="8"/>
        <v>3.8965808311549534E-2</v>
      </c>
      <c r="O60" s="6">
        <f t="shared" si="6"/>
        <v>0.12383433476691522</v>
      </c>
    </row>
    <row r="61" spans="1:15">
      <c r="A61" s="5">
        <f>'Rent-Index correl'!A61</f>
        <v>34789</v>
      </c>
      <c r="B61" s="8">
        <f>EXP('Rent-Index correl'!R60)*B60</f>
        <v>267.77210884353718</v>
      </c>
      <c r="C61" s="6">
        <f>'10Y'!G60/100</f>
        <v>8.6614670000000005E-2</v>
      </c>
      <c r="D61" s="6">
        <f>RentPrice!G60*D$1</f>
        <v>6.1449019300041485E-2</v>
      </c>
      <c r="E61" s="8">
        <f t="shared" si="11"/>
        <v>22.250513347022586</v>
      </c>
      <c r="F61" s="8">
        <f t="shared" si="9"/>
        <v>468.75719449201921</v>
      </c>
      <c r="G61" s="6">
        <f t="shared" si="2"/>
        <v>-4.119796668393608E-3</v>
      </c>
      <c r="H61" s="6">
        <f t="shared" si="3"/>
        <v>-4.2659999999986042E-5</v>
      </c>
      <c r="I61" s="6">
        <f t="shared" si="4"/>
        <v>-3.3032731845640172E-2</v>
      </c>
      <c r="J61" s="8">
        <f t="shared" si="10"/>
        <v>-2.6582988341114673E-2</v>
      </c>
      <c r="K61" s="6">
        <f>STDEV(G61:G$150)*SQRT(4)</f>
        <v>4.020900179928686E-2</v>
      </c>
      <c r="L61" s="6">
        <f>STDEV(I61:I$150)*SQRT(4)</f>
        <v>0.10490754700520977</v>
      </c>
      <c r="M61" s="6">
        <f t="shared" si="7"/>
        <v>8.9924379093575979E-2</v>
      </c>
      <c r="N61" s="6">
        <f t="shared" si="8"/>
        <v>3.8539019611532555E-2</v>
      </c>
      <c r="O61" s="6">
        <f t="shared" si="6"/>
        <v>0.12293944215032145</v>
      </c>
    </row>
    <row r="62" spans="1:15">
      <c r="A62" s="5">
        <f>'Rent-Index correl'!A62</f>
        <v>34880</v>
      </c>
      <c r="B62" s="8">
        <f>EXP('Rent-Index correl'!R61)*B61</f>
        <v>269.47278911564604</v>
      </c>
      <c r="C62" s="6">
        <f>'10Y'!G61/100</f>
        <v>8.2425669999999993E-2</v>
      </c>
      <c r="D62" s="6">
        <f>RentPrice!G61*D$1</f>
        <v>6.2381050966827084E-2</v>
      </c>
      <c r="E62" s="8">
        <f t="shared" si="11"/>
        <v>22.001368925393567</v>
      </c>
      <c r="F62" s="8">
        <f t="shared" si="9"/>
        <v>418.83476039420736</v>
      </c>
      <c r="G62" s="6">
        <f t="shared" si="2"/>
        <v>6.331138589896197E-3</v>
      </c>
      <c r="H62" s="6">
        <f t="shared" si="3"/>
        <v>-4.1890000000000122E-3</v>
      </c>
      <c r="I62" s="6">
        <f t="shared" si="4"/>
        <v>-0.11260844987823634</v>
      </c>
      <c r="J62" s="8">
        <f t="shared" si="10"/>
        <v>-0.10633856838967716</v>
      </c>
      <c r="K62" s="6">
        <f>STDEV(G62:G$150)*SQRT(4)</f>
        <v>4.0224812709271356E-2</v>
      </c>
      <c r="L62" s="6">
        <f>STDEV(I62:I$150)*SQRT(4)</f>
        <v>0.10512320711425961</v>
      </c>
      <c r="M62" s="6">
        <f t="shared" si="7"/>
        <v>8.8917473901313715E-2</v>
      </c>
      <c r="N62" s="6">
        <f t="shared" si="8"/>
        <v>3.8107488814848739E-2</v>
      </c>
      <c r="O62" s="6">
        <f t="shared" si="6"/>
        <v>0.12190076078762611</v>
      </c>
    </row>
    <row r="63" spans="1:15">
      <c r="A63" s="5">
        <f>'Rent-Index correl'!A63</f>
        <v>34972</v>
      </c>
      <c r="B63" s="8">
        <f>EXP('Rent-Index correl'!R62)*B62</f>
        <v>267.51700680272091</v>
      </c>
      <c r="C63" s="6">
        <f>'10Y'!G62/100</f>
        <v>8.1089330000000001E-2</v>
      </c>
      <c r="D63" s="6">
        <f>RentPrice!G62*D$1</f>
        <v>6.3658986835975664E-2</v>
      </c>
      <c r="E63" s="8">
        <f t="shared" si="11"/>
        <v>21.749486652977414</v>
      </c>
      <c r="F63" s="8">
        <f t="shared" si="9"/>
        <v>390.83448453390088</v>
      </c>
      <c r="G63" s="6">
        <f t="shared" si="2"/>
        <v>-7.2842760726973882E-3</v>
      </c>
      <c r="H63" s="6">
        <f t="shared" si="3"/>
        <v>-1.3363399999999914E-3</v>
      </c>
      <c r="I63" s="6">
        <f t="shared" si="4"/>
        <v>-6.9192318387737067E-2</v>
      </c>
      <c r="J63" s="8">
        <f t="shared" si="10"/>
        <v>-6.4143434195945176E-2</v>
      </c>
      <c r="K63" s="6">
        <f>STDEV(G63:G$150)*SQRT(4)</f>
        <v>4.0408191387845682E-2</v>
      </c>
      <c r="L63" s="6">
        <f>STDEV(I63:I$150)*SQRT(4)</f>
        <v>0.10241674417667364</v>
      </c>
      <c r="M63" s="6">
        <f t="shared" si="7"/>
        <v>8.7899503816828789E-2</v>
      </c>
      <c r="N63" s="6">
        <f t="shared" si="8"/>
        <v>3.7671215921498052E-2</v>
      </c>
      <c r="O63" s="6">
        <f t="shared" si="6"/>
        <v>0.12097342817811867</v>
      </c>
    </row>
    <row r="64" spans="1:15">
      <c r="A64" s="5">
        <f>'Rent-Index correl'!A64</f>
        <v>35064</v>
      </c>
      <c r="B64" s="8">
        <f>EXP('Rent-Index correl'!R63)*B63</f>
        <v>268.11224489795876</v>
      </c>
      <c r="C64" s="6">
        <f>'10Y'!G63/100</f>
        <v>7.788167E-2</v>
      </c>
      <c r="D64" s="6">
        <f>RentPrice!G63*D$1</f>
        <v>6.4215664529489819E-2</v>
      </c>
      <c r="E64" s="8">
        <f t="shared" si="11"/>
        <v>21.49760438056126</v>
      </c>
      <c r="F64" s="8">
        <f t="shared" si="9"/>
        <v>359.67185293632122</v>
      </c>
      <c r="G64" s="6">
        <f t="shared" si="2"/>
        <v>2.2225759268367472E-3</v>
      </c>
      <c r="H64" s="6">
        <f t="shared" si="3"/>
        <v>-3.2076600000000011E-3</v>
      </c>
      <c r="I64" s="6">
        <f t="shared" si="4"/>
        <v>-8.3092061008312859E-2</v>
      </c>
      <c r="J64" s="8">
        <f t="shared" si="10"/>
        <v>-7.8701666563165018E-2</v>
      </c>
      <c r="K64" s="6">
        <f>STDEV(G64:G$150)*SQRT(4)</f>
        <v>4.0341185412923766E-2</v>
      </c>
      <c r="L64" s="6">
        <f>STDEV(I64:I$150)*SQRT(4)</f>
        <v>0.10155071971297337</v>
      </c>
      <c r="M64" s="6">
        <f t="shared" si="7"/>
        <v>8.6881533732343863E-2</v>
      </c>
      <c r="N64" s="6">
        <f t="shared" si="8"/>
        <v>3.7234943028147373E-2</v>
      </c>
      <c r="O64" s="6">
        <f t="shared" si="6"/>
        <v>0.11986483027092218</v>
      </c>
    </row>
    <row r="65" spans="1:15">
      <c r="A65" s="5">
        <f>'Rent-Index correl'!A65</f>
        <v>35155</v>
      </c>
      <c r="B65" s="8">
        <f>EXP('Rent-Index correl'!R64)*B64</f>
        <v>273.63945578231238</v>
      </c>
      <c r="C65" s="6">
        <f>'10Y'!G64/100</f>
        <v>7.753199999999999E-2</v>
      </c>
      <c r="D65" s="6">
        <f>RentPrice!G64*D$1</f>
        <v>6.360943338081973E-2</v>
      </c>
      <c r="E65" s="8">
        <f t="shared" si="11"/>
        <v>21.248459958932237</v>
      </c>
      <c r="F65" s="8">
        <f t="shared" ref="F65:F96" si="12">B65*EXP((C65-D65)*E65)</f>
        <v>367.83868438587956</v>
      </c>
      <c r="G65" s="6">
        <f t="shared" si="2"/>
        <v>2.0405668007267196E-2</v>
      </c>
      <c r="H65" s="6">
        <f t="shared" si="3"/>
        <v>-3.4967000000001025E-4</v>
      </c>
      <c r="I65" s="6">
        <f t="shared" si="4"/>
        <v>2.2452388272871777E-2</v>
      </c>
      <c r="J65" s="8">
        <f t="shared" si="10"/>
        <v>2.585719730180102E-2</v>
      </c>
      <c r="K65" s="6">
        <f>STDEV(G65:G$150)*SQRT(4)</f>
        <v>4.0470311921887277E-2</v>
      </c>
      <c r="L65" s="6">
        <f>STDEV(I65:I$150)*SQRT(4)</f>
        <v>0.10004439258851883</v>
      </c>
      <c r="M65" s="6">
        <f t="shared" si="7"/>
        <v>8.5874628540081585E-2</v>
      </c>
      <c r="N65" s="6">
        <f t="shared" si="8"/>
        <v>3.6803412231463536E-2</v>
      </c>
      <c r="O65" s="6">
        <f t="shared" si="6"/>
        <v>0.11891194743836138</v>
      </c>
    </row>
    <row r="66" spans="1:15">
      <c r="A66" s="5">
        <f>'Rent-Index correl'!A66</f>
        <v>35246</v>
      </c>
      <c r="B66" s="8">
        <f>EXP('Rent-Index correl'!R65)*B65</f>
        <v>272.19387755102053</v>
      </c>
      <c r="C66" s="6">
        <f>'10Y'!G65/100</f>
        <v>8.0670999999999993E-2</v>
      </c>
      <c r="D66" s="6">
        <f>RentPrice!G65*D$1</f>
        <v>6.4340034426768999E-2</v>
      </c>
      <c r="E66" s="8">
        <f t="shared" ref="E66:E129" si="13">(A$150-A66)/365.25</f>
        <v>20.999315537303218</v>
      </c>
      <c r="F66" s="8">
        <f t="shared" si="12"/>
        <v>383.54375056207914</v>
      </c>
      <c r="G66" s="6">
        <f t="shared" si="2"/>
        <v>-5.2967875824630646E-3</v>
      </c>
      <c r="H66" s="6">
        <f t="shared" si="3"/>
        <v>3.1390000000000029E-3</v>
      </c>
      <c r="I66" s="6">
        <f t="shared" si="4"/>
        <v>4.1809212185432224E-2</v>
      </c>
      <c r="J66" s="8">
        <f t="shared" ref="J66:J97" si="14">LN(B66/B65)+(C66-C65-(D66-D65))*E66</f>
        <v>4.5277941993359314E-2</v>
      </c>
      <c r="K66" s="6">
        <f>STDEV(G66:G$150)*SQRT(4)</f>
        <v>4.0698516721222065E-2</v>
      </c>
      <c r="L66" s="6">
        <f>STDEV(I66:I$150)*SQRT(4)</f>
        <v>0.10061437730137339</v>
      </c>
      <c r="M66" s="6">
        <f t="shared" si="7"/>
        <v>8.4867723347819335E-2</v>
      </c>
      <c r="N66" s="6">
        <f t="shared" si="8"/>
        <v>3.6371881434779714E-2</v>
      </c>
      <c r="O66" s="6">
        <f t="shared" si="6"/>
        <v>0.11803330153549749</v>
      </c>
    </row>
    <row r="67" spans="1:15">
      <c r="A67" s="5">
        <f>'Rent-Index correl'!A67</f>
        <v>35338</v>
      </c>
      <c r="B67" s="8">
        <f>EXP('Rent-Index correl'!R66)*B66</f>
        <v>278.316326530612</v>
      </c>
      <c r="C67" s="6">
        <f>'10Y'!G66/100</f>
        <v>7.8510669999999991E-2</v>
      </c>
      <c r="D67" s="6">
        <f>RentPrice!G66*D$1</f>
        <v>6.3730043079441856E-2</v>
      </c>
      <c r="E67" s="8">
        <f t="shared" si="13"/>
        <v>20.747433264887064</v>
      </c>
      <c r="F67" s="8">
        <f t="shared" si="12"/>
        <v>378.19820221310567</v>
      </c>
      <c r="G67" s="6">
        <f t="shared" ref="G67:G130" si="15">LN(B67/B66)</f>
        <v>2.2243734531316051E-2</v>
      </c>
      <c r="H67" s="6">
        <f t="shared" ref="H67:H130" si="16">C67-C66</f>
        <v>-2.160330000000002E-3</v>
      </c>
      <c r="I67" s="6">
        <f t="shared" ref="I67:I130" si="17">LN(F67/F66)</f>
        <v>-1.4035293922324296E-2</v>
      </c>
      <c r="J67" s="8">
        <f t="shared" si="14"/>
        <v>-9.9218132029890056E-3</v>
      </c>
      <c r="K67" s="6">
        <f>STDEV(G67:G$150)*SQRT(4)</f>
        <v>4.0675660879487159E-2</v>
      </c>
      <c r="L67" s="6">
        <f>STDEV(I67:I$150)*SQRT(4)</f>
        <v>0.10100973262401521</v>
      </c>
      <c r="M67" s="6">
        <f t="shared" si="7"/>
        <v>8.3849753263334409E-2</v>
      </c>
      <c r="N67" s="6">
        <f t="shared" si="8"/>
        <v>3.5935608541429027E-2</v>
      </c>
      <c r="O67" s="6">
        <f t="shared" ref="O67:O130" si="18">SQRT(K67^2+M67^2+N67^2+2*K67*M67*0.2+2*K67*N67*0.8)</f>
        <v>0.11696000823111216</v>
      </c>
    </row>
    <row r="68" spans="1:15">
      <c r="A68" s="5">
        <f>'Rent-Index correl'!A68</f>
        <v>35430</v>
      </c>
      <c r="B68" s="8">
        <f>EXP('Rent-Index correl'!R67)*B67</f>
        <v>287.9251700680274</v>
      </c>
      <c r="C68" s="6">
        <f>'10Y'!G67/100</f>
        <v>7.5693659999999996E-2</v>
      </c>
      <c r="D68" s="6">
        <f>RentPrice!G67*D$1</f>
        <v>6.2157863030159882E-2</v>
      </c>
      <c r="E68" s="8">
        <f t="shared" si="13"/>
        <v>20.495550992470911</v>
      </c>
      <c r="F68" s="8">
        <f t="shared" si="12"/>
        <v>379.9821345380588</v>
      </c>
      <c r="G68" s="6">
        <f t="shared" si="15"/>
        <v>3.3942288191901697E-2</v>
      </c>
      <c r="H68" s="6">
        <f t="shared" si="16"/>
        <v>-2.8170099999999948E-3</v>
      </c>
      <c r="I68" s="6">
        <f t="shared" si="17"/>
        <v>4.7058345635198114E-3</v>
      </c>
      <c r="J68" s="8">
        <f t="shared" si="14"/>
        <v>8.4288124600054477E-3</v>
      </c>
      <c r="K68" s="6">
        <f>STDEV(G68:G$150)*SQRT(4)</f>
        <v>4.0900201291790741E-2</v>
      </c>
      <c r="L68" s="6">
        <f>STDEV(I68:I$150)*SQRT(4)</f>
        <v>0.1014587063746859</v>
      </c>
      <c r="M68" s="6">
        <f t="shared" si="7"/>
        <v>8.2831783178849483E-2</v>
      </c>
      <c r="N68" s="6">
        <f t="shared" si="8"/>
        <v>3.5499335648078348E-2</v>
      </c>
      <c r="O68" s="6">
        <f t="shared" si="18"/>
        <v>0.1160704794591244</v>
      </c>
    </row>
    <row r="69" spans="1:15">
      <c r="A69" s="5">
        <f>'Rent-Index correl'!A69</f>
        <v>35520</v>
      </c>
      <c r="B69" s="8">
        <f>EXP('Rent-Index correl'!R68)*B68</f>
        <v>294.04761904761887</v>
      </c>
      <c r="C69" s="6">
        <f>'10Y'!G68/100</f>
        <v>7.4019329999999994E-2</v>
      </c>
      <c r="D69" s="6">
        <f>RentPrice!G68*D$1</f>
        <v>6.1448071049187356E-2</v>
      </c>
      <c r="E69" s="8">
        <f t="shared" si="13"/>
        <v>20.249144421629023</v>
      </c>
      <c r="F69" s="8">
        <f t="shared" si="12"/>
        <v>379.28919508585466</v>
      </c>
      <c r="G69" s="6">
        <f t="shared" si="15"/>
        <v>2.1041103550153858E-2</v>
      </c>
      <c r="H69" s="6">
        <f t="shared" si="16"/>
        <v>-1.6743300000000017E-3</v>
      </c>
      <c r="I69" s="6">
        <f t="shared" si="17"/>
        <v>-1.8252754122355657E-3</v>
      </c>
      <c r="J69" s="8">
        <f t="shared" si="14"/>
        <v>1.5100339027145568E-3</v>
      </c>
      <c r="K69" s="6">
        <f>STDEV(G69:G$150)*SQRT(4)</f>
        <v>4.0956616224603754E-2</v>
      </c>
      <c r="L69" s="6">
        <f>STDEV(I69:I$150)*SQRT(4)</f>
        <v>0.10206881441434525</v>
      </c>
      <c r="M69" s="6">
        <f t="shared" si="7"/>
        <v>8.1835942878809881E-2</v>
      </c>
      <c r="N69" s="6">
        <f t="shared" si="8"/>
        <v>3.5072546948061376E-2</v>
      </c>
      <c r="O69" s="6">
        <f t="shared" si="18"/>
        <v>0.11508111653871594</v>
      </c>
    </row>
    <row r="70" spans="1:15">
      <c r="A70" s="5">
        <f>'Rent-Index correl'!A70</f>
        <v>35611</v>
      </c>
      <c r="B70" s="8">
        <f>EXP('Rent-Index correl'!R69)*B69</f>
        <v>297.70408163265284</v>
      </c>
      <c r="C70" s="6">
        <f>'10Y'!G69/100</f>
        <v>7.3159669999999996E-2</v>
      </c>
      <c r="D70" s="6">
        <f>RentPrice!G69*D$1</f>
        <v>6.0802137943529642E-2</v>
      </c>
      <c r="E70" s="8">
        <f t="shared" si="13"/>
        <v>20</v>
      </c>
      <c r="F70" s="8">
        <f t="shared" si="12"/>
        <v>381.17196294525274</v>
      </c>
      <c r="G70" s="6">
        <f t="shared" si="15"/>
        <v>1.2358254711429659E-2</v>
      </c>
      <c r="H70" s="6">
        <f t="shared" si="16"/>
        <v>-8.596599999999982E-4</v>
      </c>
      <c r="I70" s="6">
        <f t="shared" si="17"/>
        <v>4.9516577841351205E-3</v>
      </c>
      <c r="J70" s="8">
        <f t="shared" si="14"/>
        <v>8.0837168245839561E-3</v>
      </c>
      <c r="K70" s="6">
        <f>STDEV(G70:G$150)*SQRT(4)</f>
        <v>4.1195014360278691E-2</v>
      </c>
      <c r="L70" s="6">
        <f>STDEV(I70:I$150)*SQRT(4)</f>
        <v>0.10265467311654215</v>
      </c>
      <c r="M70" s="6">
        <f t="shared" ref="M70:M133" si="19">C$3*$E70/SQRT(3)</f>
        <v>8.0829037686547617E-2</v>
      </c>
      <c r="N70" s="6">
        <f t="shared" ref="N70:N133" si="20">D$3*$E70/SQRT(3)</f>
        <v>3.4641016151377546E-2</v>
      </c>
      <c r="O70" s="6">
        <f t="shared" si="18"/>
        <v>0.11421700110431839</v>
      </c>
    </row>
    <row r="71" spans="1:15">
      <c r="A71" s="5">
        <f>'Rent-Index correl'!A71</f>
        <v>35703</v>
      </c>
      <c r="B71" s="8">
        <f>EXP('Rent-Index correl'!R70)*B70</f>
        <v>307.73809523809524</v>
      </c>
      <c r="C71" s="6">
        <f>'10Y'!G70/100</f>
        <v>6.9895329999999992E-2</v>
      </c>
      <c r="D71" s="6">
        <f>RentPrice!G70*D$1</f>
        <v>5.9326270354758771E-2</v>
      </c>
      <c r="E71" s="8">
        <f t="shared" si="13"/>
        <v>19.748117727583846</v>
      </c>
      <c r="F71" s="8">
        <f t="shared" si="12"/>
        <v>379.16372930434193</v>
      </c>
      <c r="G71" s="6">
        <f t="shared" si="15"/>
        <v>3.314910260907749E-2</v>
      </c>
      <c r="H71" s="6">
        <f t="shared" si="16"/>
        <v>-3.2643400000000045E-3</v>
      </c>
      <c r="I71" s="6">
        <f t="shared" si="17"/>
        <v>-5.2825043762503732E-3</v>
      </c>
      <c r="J71" s="8">
        <f t="shared" si="14"/>
        <v>-2.1698611204111831E-3</v>
      </c>
      <c r="K71" s="6">
        <f>STDEV(G71:G$150)*SQRT(4)</f>
        <v>4.1447812872055893E-2</v>
      </c>
      <c r="L71" s="6">
        <f>STDEV(I71:I$150)*SQRT(4)</f>
        <v>0.10328780303676845</v>
      </c>
      <c r="M71" s="6">
        <f t="shared" si="19"/>
        <v>7.9811067602062691E-2</v>
      </c>
      <c r="N71" s="6">
        <f t="shared" si="20"/>
        <v>3.4204743258026866E-2</v>
      </c>
      <c r="O71" s="6">
        <f t="shared" si="18"/>
        <v>0.11335443846481662</v>
      </c>
    </row>
    <row r="72" spans="1:15">
      <c r="A72" s="5">
        <f>'Rent-Index correl'!A72</f>
        <v>35795</v>
      </c>
      <c r="B72" s="8">
        <f>EXP('Rent-Index correl'!R71)*B71</f>
        <v>310.45918367346894</v>
      </c>
      <c r="C72" s="6">
        <f>'10Y'!G71/100</f>
        <v>6.5029339999999991E-2</v>
      </c>
      <c r="D72" s="6">
        <f>RentPrice!G71*D$1</f>
        <v>5.9376114285674811E-2</v>
      </c>
      <c r="E72" s="8">
        <f t="shared" si="13"/>
        <v>19.496235455167692</v>
      </c>
      <c r="F72" s="8">
        <f t="shared" si="12"/>
        <v>346.63385806545745</v>
      </c>
      <c r="G72" s="6">
        <f t="shared" si="15"/>
        <v>8.8033580918929887E-3</v>
      </c>
      <c r="H72" s="6">
        <f t="shared" si="16"/>
        <v>-4.8659900000000006E-3</v>
      </c>
      <c r="I72" s="6">
        <f t="shared" si="17"/>
        <v>-8.9699056444493844E-2</v>
      </c>
      <c r="J72" s="8">
        <f t="shared" si="14"/>
        <v>-8.7036897683748685E-2</v>
      </c>
      <c r="K72" s="6">
        <f>STDEV(G72:G$150)*SQRT(4)</f>
        <v>4.1524684091927132E-2</v>
      </c>
      <c r="L72" s="6">
        <f>STDEV(I72:I$150)*SQRT(4)</f>
        <v>0.10386697044680343</v>
      </c>
      <c r="M72" s="6">
        <f t="shared" si="19"/>
        <v>7.8793097517577765E-2</v>
      </c>
      <c r="N72" s="6">
        <f t="shared" si="20"/>
        <v>3.3768470364676187E-2</v>
      </c>
      <c r="O72" s="6">
        <f t="shared" si="18"/>
        <v>0.11236220312895639</v>
      </c>
    </row>
    <row r="73" spans="1:15">
      <c r="A73" s="5">
        <f>'Rent-Index correl'!A73</f>
        <v>35885</v>
      </c>
      <c r="B73" s="8">
        <f>EXP('Rent-Index correl'!R72)*B72</f>
        <v>321.51360544217698</v>
      </c>
      <c r="C73" s="6">
        <f>'10Y'!G72/100</f>
        <v>6.0453E-2</v>
      </c>
      <c r="D73" s="6">
        <f>RentPrice!G72*D$1</f>
        <v>5.7803486281697992E-2</v>
      </c>
      <c r="E73" s="8">
        <f t="shared" si="13"/>
        <v>19.249828884325805</v>
      </c>
      <c r="F73" s="8">
        <f t="shared" si="12"/>
        <v>338.33703618073309</v>
      </c>
      <c r="G73" s="6">
        <f t="shared" si="15"/>
        <v>3.4987422235297702E-2</v>
      </c>
      <c r="H73" s="6">
        <f t="shared" si="16"/>
        <v>-4.5763399999999912E-3</v>
      </c>
      <c r="I73" s="6">
        <f t="shared" si="17"/>
        <v>-2.4226511668407173E-2</v>
      </c>
      <c r="J73" s="8">
        <f t="shared" si="14"/>
        <v>-2.2833519705945084E-2</v>
      </c>
      <c r="K73" s="6">
        <f>STDEV(G73:G$150)*SQRT(4)</f>
        <v>4.176461018536104E-2</v>
      </c>
      <c r="L73" s="6">
        <f>STDEV(I73:I$150)*SQRT(4)</f>
        <v>0.10185426277110257</v>
      </c>
      <c r="M73" s="6">
        <f t="shared" si="19"/>
        <v>7.7797257217538163E-2</v>
      </c>
      <c r="N73" s="6">
        <f t="shared" si="20"/>
        <v>3.3341681664659215E-2</v>
      </c>
      <c r="O73" s="6">
        <f t="shared" si="18"/>
        <v>0.11151697727003256</v>
      </c>
    </row>
    <row r="74" spans="1:15">
      <c r="A74" s="5">
        <f>'Rent-Index correl'!A74</f>
        <v>35976</v>
      </c>
      <c r="B74" s="8">
        <f>EXP('Rent-Index correl'!R73)*B73</f>
        <v>334.94897959183629</v>
      </c>
      <c r="C74" s="6">
        <f>'10Y'!G73/100</f>
        <v>5.8213330000000001E-2</v>
      </c>
      <c r="D74" s="6">
        <f>RentPrice!G73*D$1</f>
        <v>5.5647565235376083E-2</v>
      </c>
      <c r="E74" s="8">
        <f t="shared" si="13"/>
        <v>19.000684462696782</v>
      </c>
      <c r="F74" s="8">
        <f t="shared" si="12"/>
        <v>351.68275576940113</v>
      </c>
      <c r="G74" s="6">
        <f t="shared" si="15"/>
        <v>4.0938359079971377E-2</v>
      </c>
      <c r="H74" s="6">
        <f t="shared" si="16"/>
        <v>-2.2396699999999992E-3</v>
      </c>
      <c r="I74" s="6">
        <f t="shared" si="17"/>
        <v>3.8686960074108455E-2</v>
      </c>
      <c r="J74" s="8">
        <f t="shared" si="14"/>
        <v>3.9347071637052991E-2</v>
      </c>
      <c r="K74" s="6">
        <f>STDEV(G74:G$150)*SQRT(4)</f>
        <v>4.1800892830513685E-2</v>
      </c>
      <c r="L74" s="6">
        <f>STDEV(I74:I$150)*SQRT(4)</f>
        <v>0.10213659359442641</v>
      </c>
      <c r="M74" s="6">
        <f t="shared" si="19"/>
        <v>7.6790352025275899E-2</v>
      </c>
      <c r="N74" s="6">
        <f t="shared" si="20"/>
        <v>3.2910150867975385E-2</v>
      </c>
      <c r="O74" s="6">
        <f t="shared" si="18"/>
        <v>0.11050878177351527</v>
      </c>
    </row>
    <row r="75" spans="1:15">
      <c r="A75" s="5">
        <f>'Rent-Index correl'!A75</f>
        <v>36068</v>
      </c>
      <c r="B75" s="8">
        <f>EXP('Rent-Index correl'!R74)*B74</f>
        <v>343.87755102040768</v>
      </c>
      <c r="C75" s="6">
        <f>'10Y'!G74/100</f>
        <v>5.5178330000000005E-2</v>
      </c>
      <c r="D75" s="6">
        <f>RentPrice!G74*D$1</f>
        <v>5.4741354692913115E-2</v>
      </c>
      <c r="E75" s="8">
        <f t="shared" si="13"/>
        <v>18.748802190280628</v>
      </c>
      <c r="F75" s="8">
        <f t="shared" si="12"/>
        <v>346.70643085007777</v>
      </c>
      <c r="G75" s="6">
        <f t="shared" si="15"/>
        <v>2.6307417169456095E-2</v>
      </c>
      <c r="H75" s="6">
        <f t="shared" si="16"/>
        <v>-3.034999999999996E-3</v>
      </c>
      <c r="I75" s="6">
        <f t="shared" si="17"/>
        <v>-1.4251105934059167E-2</v>
      </c>
      <c r="J75" s="8">
        <f t="shared" si="14"/>
        <v>-1.360483527466045E-2</v>
      </c>
      <c r="K75" s="6">
        <f>STDEV(G75:G$150)*SQRT(4)</f>
        <v>4.1658017479339553E-2</v>
      </c>
      <c r="L75" s="6">
        <f>STDEV(I75:I$150)*SQRT(4)</f>
        <v>0.10266451036672959</v>
      </c>
      <c r="M75" s="6">
        <f t="shared" si="19"/>
        <v>7.5772381940790973E-2</v>
      </c>
      <c r="N75" s="6">
        <f t="shared" si="20"/>
        <v>3.2473877974624699E-2</v>
      </c>
      <c r="O75" s="6">
        <f t="shared" si="18"/>
        <v>0.10935485230477573</v>
      </c>
    </row>
    <row r="76" spans="1:15">
      <c r="A76" s="5">
        <f>'Rent-Index correl'!A76</f>
        <v>36160</v>
      </c>
      <c r="B76" s="8">
        <f>EXP('Rent-Index correl'!R75)*B75</f>
        <v>348.21428571428567</v>
      </c>
      <c r="C76" s="6">
        <f>'10Y'!G75/100</f>
        <v>4.8193659999999999E-2</v>
      </c>
      <c r="D76" s="6">
        <f>RentPrice!G75*D$1</f>
        <v>5.4598721596077392E-2</v>
      </c>
      <c r="E76" s="8">
        <f t="shared" si="13"/>
        <v>18.496919917864478</v>
      </c>
      <c r="F76" s="8">
        <f t="shared" si="12"/>
        <v>309.31004088042636</v>
      </c>
      <c r="G76" s="6">
        <f t="shared" si="15"/>
        <v>1.2532416146809099E-2</v>
      </c>
      <c r="H76" s="6">
        <f t="shared" si="16"/>
        <v>-6.9846700000000053E-3</v>
      </c>
      <c r="I76" s="6">
        <f t="shared" si="17"/>
        <v>-0.11413425885943311</v>
      </c>
      <c r="J76" s="8">
        <f t="shared" si="14"/>
        <v>-0.1140241925260941</v>
      </c>
      <c r="K76" s="6">
        <f>STDEV(G76:G$150)*SQRT(4)</f>
        <v>4.1856020881670085E-2</v>
      </c>
      <c r="L76" s="6">
        <f>STDEV(I76:I$150)*SQRT(4)</f>
        <v>0.10313765638055442</v>
      </c>
      <c r="M76" s="6">
        <f t="shared" si="19"/>
        <v>7.4754411856306061E-2</v>
      </c>
      <c r="N76" s="6">
        <f t="shared" si="20"/>
        <v>3.2037605081274019E-2</v>
      </c>
      <c r="O76" s="6">
        <f t="shared" si="18"/>
        <v>0.10846046409859826</v>
      </c>
    </row>
    <row r="77" spans="1:15">
      <c r="A77" s="5">
        <f>'Rent-Index correl'!A77</f>
        <v>36250</v>
      </c>
      <c r="B77" s="8">
        <f>EXP('Rent-Index correl'!R76)*B76</f>
        <v>354.59183673469329</v>
      </c>
      <c r="C77" s="6">
        <f>'10Y'!G76/100</f>
        <v>4.4580339999999996E-2</v>
      </c>
      <c r="D77" s="6">
        <f>RentPrice!G76*D$1</f>
        <v>5.3923701687265874E-2</v>
      </c>
      <c r="E77" s="8">
        <f t="shared" si="13"/>
        <v>18.250513347022586</v>
      </c>
      <c r="F77" s="8">
        <f t="shared" si="12"/>
        <v>299.00079287495095</v>
      </c>
      <c r="G77" s="6">
        <f t="shared" si="15"/>
        <v>1.8149318505675745E-2</v>
      </c>
      <c r="H77" s="6">
        <f t="shared" si="16"/>
        <v>-3.6133200000000032E-3</v>
      </c>
      <c r="I77" s="6">
        <f t="shared" si="17"/>
        <v>-3.3897917262196695E-2</v>
      </c>
      <c r="J77" s="8">
        <f t="shared" si="14"/>
        <v>-3.5476166526117389E-2</v>
      </c>
      <c r="K77" s="6">
        <f>STDEV(G77:G$150)*SQRT(4)</f>
        <v>4.2137969391201131E-2</v>
      </c>
      <c r="L77" s="6">
        <f>STDEV(I77:I$150)*SQRT(4)</f>
        <v>9.9296022826109012E-2</v>
      </c>
      <c r="M77" s="6">
        <f t="shared" si="19"/>
        <v>7.3758571556266431E-2</v>
      </c>
      <c r="N77" s="6">
        <f t="shared" si="20"/>
        <v>3.1610816381257047E-2</v>
      </c>
      <c r="O77" s="6">
        <f t="shared" si="18"/>
        <v>0.10765509095217819</v>
      </c>
    </row>
    <row r="78" spans="1:15">
      <c r="A78" s="5">
        <f>'Rent-Index correl'!A78</f>
        <v>36341</v>
      </c>
      <c r="B78" s="8">
        <f>EXP('Rent-Index correl'!R77)*B77</f>
        <v>364.28571428571411</v>
      </c>
      <c r="C78" s="6">
        <f>'10Y'!G77/100</f>
        <v>4.8901329999999993E-2</v>
      </c>
      <c r="D78" s="6">
        <f>RentPrice!G77*D$1</f>
        <v>5.2803841841386076E-2</v>
      </c>
      <c r="E78" s="8">
        <f t="shared" si="13"/>
        <v>18.001368925393567</v>
      </c>
      <c r="F78" s="8">
        <f t="shared" si="12"/>
        <v>339.57265626011247</v>
      </c>
      <c r="G78" s="6">
        <f t="shared" si="15"/>
        <v>2.6971116774793472E-2</v>
      </c>
      <c r="H78" s="6">
        <f t="shared" si="16"/>
        <v>4.3209899999999968E-3</v>
      </c>
      <c r="I78" s="6">
        <f t="shared" si="17"/>
        <v>0.12724170856179082</v>
      </c>
      <c r="J78" s="8">
        <f t="shared" si="14"/>
        <v>0.12491386211814638</v>
      </c>
      <c r="K78" s="6">
        <f>STDEV(G78:G$150)*SQRT(4)</f>
        <v>4.2422808335380632E-2</v>
      </c>
      <c r="L78" s="6">
        <f>STDEV(I78:I$150)*SQRT(4)</f>
        <v>9.9263725543140169E-2</v>
      </c>
      <c r="M78" s="6">
        <f t="shared" si="19"/>
        <v>7.2751666364004194E-2</v>
      </c>
      <c r="N78" s="6">
        <f t="shared" si="20"/>
        <v>3.1179285584573224E-2</v>
      </c>
      <c r="O78" s="6">
        <f t="shared" si="18"/>
        <v>0.10684343706976855</v>
      </c>
    </row>
    <row r="79" spans="1:15">
      <c r="A79" s="5">
        <f>'Rent-Index correl'!A79</f>
        <v>36433</v>
      </c>
      <c r="B79" s="8">
        <f>EXP('Rent-Index correl'!R78)*B78</f>
        <v>380.18707482993182</v>
      </c>
      <c r="C79" s="6">
        <f>'10Y'!G78/100</f>
        <v>5.4980669999999995E-2</v>
      </c>
      <c r="D79" s="6">
        <f>RentPrice!G78*D$1</f>
        <v>5.099954461006044E-2</v>
      </c>
      <c r="E79" s="8">
        <f t="shared" si="13"/>
        <v>17.749486652977414</v>
      </c>
      <c r="F79" s="8">
        <f t="shared" si="12"/>
        <v>408.02415077816624</v>
      </c>
      <c r="G79" s="6">
        <f t="shared" si="15"/>
        <v>4.2724944666341309E-2</v>
      </c>
      <c r="H79" s="6">
        <f t="shared" si="16"/>
        <v>6.0793400000000025E-3</v>
      </c>
      <c r="I79" s="6">
        <f t="shared" si="17"/>
        <v>0.18363843203141081</v>
      </c>
      <c r="J79" s="8">
        <f t="shared" si="14"/>
        <v>0.18265545848067152</v>
      </c>
      <c r="K79" s="6">
        <f>STDEV(G79:G$150)*SQRT(4)</f>
        <v>4.2623154820065262E-2</v>
      </c>
      <c r="L79" s="6">
        <f>STDEV(I79:I$150)*SQRT(4)</f>
        <v>9.6441497247564525E-2</v>
      </c>
      <c r="M79" s="6">
        <f t="shared" si="19"/>
        <v>7.1733696279519255E-2</v>
      </c>
      <c r="N79" s="6">
        <f t="shared" si="20"/>
        <v>3.0743012691222541E-2</v>
      </c>
      <c r="O79" s="6">
        <f t="shared" si="18"/>
        <v>0.10595838153880215</v>
      </c>
    </row>
    <row r="80" spans="1:15">
      <c r="A80" s="5">
        <f>'Rent-Index correl'!A80</f>
        <v>36525</v>
      </c>
      <c r="B80" s="8">
        <f>EXP('Rent-Index correl'!R79)*B79</f>
        <v>396.08843537414941</v>
      </c>
      <c r="C80" s="6">
        <f>'10Y'!G79/100</f>
        <v>5.5278669999999995E-2</v>
      </c>
      <c r="D80" s="6">
        <f>RentPrice!G79*D$1</f>
        <v>4.9340360576954928E-2</v>
      </c>
      <c r="E80" s="8">
        <f t="shared" si="13"/>
        <v>17.49760438056126</v>
      </c>
      <c r="F80" s="8">
        <f t="shared" si="12"/>
        <v>439.45868007441749</v>
      </c>
      <c r="G80" s="6">
        <f t="shared" si="15"/>
        <v>4.0974074210305481E-2</v>
      </c>
      <c r="H80" s="6">
        <f t="shared" si="16"/>
        <v>2.9799999999999965E-4</v>
      </c>
      <c r="I80" s="6">
        <f t="shared" si="17"/>
        <v>7.4217331211545251E-2</v>
      </c>
      <c r="J80" s="8">
        <f t="shared" si="14"/>
        <v>7.5220106121537039E-2</v>
      </c>
      <c r="K80" s="6">
        <f>STDEV(G80:G$150)*SQRT(4)</f>
        <v>4.2394728983813683E-2</v>
      </c>
      <c r="L80" s="6">
        <f>STDEV(I80:I$150)*SQRT(4)</f>
        <v>8.8316890262520514E-2</v>
      </c>
      <c r="M80" s="6">
        <f t="shared" si="19"/>
        <v>7.0715726195034342E-2</v>
      </c>
      <c r="N80" s="6">
        <f t="shared" si="20"/>
        <v>3.0306739797871858E-2</v>
      </c>
      <c r="O80" s="6">
        <f t="shared" si="18"/>
        <v>0.10474477889151704</v>
      </c>
    </row>
    <row r="81" spans="1:15">
      <c r="A81" s="5">
        <f>'Rent-Index correl'!A81</f>
        <v>36616</v>
      </c>
      <c r="B81" s="8">
        <f>EXP('Rent-Index correl'!R80)*B80</f>
        <v>412.07482993197243</v>
      </c>
      <c r="C81" s="6">
        <f>'10Y'!G80/100</f>
        <v>5.6093669999999998E-2</v>
      </c>
      <c r="D81" s="6">
        <f>RentPrice!G80*D$1</f>
        <v>4.7823629320099127E-2</v>
      </c>
      <c r="E81" s="8">
        <f t="shared" si="13"/>
        <v>17.248459958932237</v>
      </c>
      <c r="F81" s="8">
        <f t="shared" si="12"/>
        <v>475.25448783709959</v>
      </c>
      <c r="G81" s="6">
        <f t="shared" si="15"/>
        <v>3.9567450932184466E-2</v>
      </c>
      <c r="H81" s="6">
        <f t="shared" si="16"/>
        <v>8.1500000000000322E-4</v>
      </c>
      <c r="I81" s="6">
        <f t="shared" si="17"/>
        <v>7.8306727484393907E-2</v>
      </c>
      <c r="J81" s="8">
        <f t="shared" si="14"/>
        <v>7.9786224151052548E-2</v>
      </c>
      <c r="K81" s="6">
        <f>STDEV(G81:G$150)*SQRT(4)</f>
        <v>4.2209917329985559E-2</v>
      </c>
      <c r="L81" s="6">
        <f>STDEV(I81:I$150)*SQRT(4)</f>
        <v>8.7721702138905455E-2</v>
      </c>
      <c r="M81" s="6">
        <f t="shared" si="19"/>
        <v>6.9708821002772065E-2</v>
      </c>
      <c r="N81" s="6">
        <f t="shared" si="20"/>
        <v>2.9875209001188029E-2</v>
      </c>
      <c r="O81" s="6">
        <f t="shared" si="18"/>
        <v>0.10357670853813808</v>
      </c>
    </row>
    <row r="82" spans="1:15">
      <c r="A82" s="5">
        <f>'Rent-Index correl'!A82</f>
        <v>36707</v>
      </c>
      <c r="B82" s="8">
        <f>EXP('Rent-Index correl'!R81)*B81</f>
        <v>427.12585034013608</v>
      </c>
      <c r="C82" s="6">
        <f>'10Y'!G81/100</f>
        <v>5.3114330000000001E-2</v>
      </c>
      <c r="D82" s="6">
        <f>RentPrice!G81*D$1</f>
        <v>4.6450137683645379E-2</v>
      </c>
      <c r="E82" s="8">
        <f t="shared" si="13"/>
        <v>16.999315537303218</v>
      </c>
      <c r="F82" s="8">
        <f t="shared" si="12"/>
        <v>478.36087165209369</v>
      </c>
      <c r="G82" s="6">
        <f t="shared" si="15"/>
        <v>3.5873742373574616E-2</v>
      </c>
      <c r="H82" s="6">
        <f t="shared" si="16"/>
        <v>-2.979339999999997E-3</v>
      </c>
      <c r="I82" s="6">
        <f t="shared" si="17"/>
        <v>6.5149848345475046E-3</v>
      </c>
      <c r="J82" s="8">
        <f t="shared" si="14"/>
        <v>8.5754193365899234E-3</v>
      </c>
      <c r="K82" s="6">
        <f>STDEV(G82:G$150)*SQRT(4)</f>
        <v>4.2056760350281157E-2</v>
      </c>
      <c r="L82" s="6">
        <f>STDEV(I82:I$150)*SQRT(4)</f>
        <v>8.68890334336168E-2</v>
      </c>
      <c r="M82" s="6">
        <f t="shared" si="19"/>
        <v>6.8701915810509814E-2</v>
      </c>
      <c r="N82" s="6">
        <f t="shared" si="20"/>
        <v>2.9443678204504206E-2</v>
      </c>
      <c r="O82" s="6">
        <f t="shared" si="18"/>
        <v>0.10243385995787274</v>
      </c>
    </row>
    <row r="83" spans="1:15">
      <c r="A83" s="5">
        <f>'Rent-Index correl'!A83</f>
        <v>36799</v>
      </c>
      <c r="B83" s="8">
        <f>EXP('Rent-Index correl'!R82)*B82</f>
        <v>430.01700680272057</v>
      </c>
      <c r="C83" s="6">
        <f>'10Y'!G82/100</f>
        <v>5.3190999999999995E-2</v>
      </c>
      <c r="D83" s="6">
        <f>RentPrice!G82*D$1</f>
        <v>4.6602931532448044E-2</v>
      </c>
      <c r="E83" s="8">
        <f t="shared" si="13"/>
        <v>16.747433264887064</v>
      </c>
      <c r="F83" s="8">
        <f t="shared" si="12"/>
        <v>480.1785412188928</v>
      </c>
      <c r="G83" s="6">
        <f t="shared" si="15"/>
        <v>6.7460573299371121E-3</v>
      </c>
      <c r="H83" s="6">
        <f t="shared" si="16"/>
        <v>7.6669999999993965E-5</v>
      </c>
      <c r="I83" s="6">
        <f t="shared" si="17"/>
        <v>3.7925863477862097E-3</v>
      </c>
      <c r="J83" s="8">
        <f t="shared" si="14"/>
        <v>5.4711782522480204E-3</v>
      </c>
      <c r="K83" s="6">
        <f>STDEV(G83:G$150)*SQRT(4)</f>
        <v>4.2013191907600771E-2</v>
      </c>
      <c r="L83" s="6">
        <f>STDEV(I83:I$150)*SQRT(4)</f>
        <v>8.7526354870564094E-2</v>
      </c>
      <c r="M83" s="6">
        <f t="shared" si="19"/>
        <v>6.7683945726024888E-2</v>
      </c>
      <c r="N83" s="6">
        <f t="shared" si="20"/>
        <v>2.9007405311153523E-2</v>
      </c>
      <c r="O83" s="6">
        <f t="shared" si="18"/>
        <v>0.10136573239641117</v>
      </c>
    </row>
    <row r="84" spans="1:15">
      <c r="A84" s="5">
        <f>'Rent-Index correl'!A84</f>
        <v>36891</v>
      </c>
      <c r="B84" s="8">
        <f>EXP('Rent-Index correl'!R83)*B83</f>
        <v>449.14965986394515</v>
      </c>
      <c r="C84" s="6">
        <f>'10Y'!G83/100</f>
        <v>5.076E-2</v>
      </c>
      <c r="D84" s="6">
        <f>RentPrice!G83*D$1</f>
        <v>4.4987342713720513E-2</v>
      </c>
      <c r="E84" s="8">
        <f t="shared" si="13"/>
        <v>16.495550992470911</v>
      </c>
      <c r="F84" s="8">
        <f t="shared" si="12"/>
        <v>494.02163561208954</v>
      </c>
      <c r="G84" s="6">
        <f t="shared" si="15"/>
        <v>4.3531391777094731E-2</v>
      </c>
      <c r="H84" s="6">
        <f t="shared" si="16"/>
        <v>-2.4309999999999957E-3</v>
      </c>
      <c r="I84" s="6">
        <f t="shared" si="17"/>
        <v>2.8421317400143756E-2</v>
      </c>
      <c r="J84" s="8">
        <f t="shared" si="14"/>
        <v>3.0080735056583853E-2</v>
      </c>
      <c r="K84" s="6">
        <f>STDEV(G84:G$150)*SQRT(4)</f>
        <v>4.229934655294991E-2</v>
      </c>
      <c r="L84" s="6">
        <f>STDEV(I84:I$150)*SQRT(4)</f>
        <v>8.8165660133422932E-2</v>
      </c>
      <c r="M84" s="6">
        <f t="shared" si="19"/>
        <v>6.6665975641539948E-2</v>
      </c>
      <c r="N84" s="6">
        <f t="shared" si="20"/>
        <v>2.857113241780284E-2</v>
      </c>
      <c r="O84" s="6">
        <f t="shared" si="18"/>
        <v>0.10055611313064347</v>
      </c>
    </row>
    <row r="85" spans="1:15">
      <c r="A85" s="5">
        <f>'Rent-Index correl'!A85</f>
        <v>36981</v>
      </c>
      <c r="B85" s="8">
        <f>EXP('Rent-Index correl'!R84)*B84</f>
        <v>453.65646258503398</v>
      </c>
      <c r="C85" s="6">
        <f>'10Y'!G84/100</f>
        <v>4.791633E-2</v>
      </c>
      <c r="D85" s="6">
        <f>RentPrice!G84*D$1</f>
        <v>4.4866123373638087E-2</v>
      </c>
      <c r="E85" s="8">
        <f t="shared" si="13"/>
        <v>16.249144421629023</v>
      </c>
      <c r="F85" s="8">
        <f t="shared" si="12"/>
        <v>476.70767828883356</v>
      </c>
      <c r="G85" s="6">
        <f t="shared" si="15"/>
        <v>9.9840708787770904E-3</v>
      </c>
      <c r="H85" s="6">
        <f t="shared" si="16"/>
        <v>-2.8436699999999995E-3</v>
      </c>
      <c r="I85" s="6">
        <f t="shared" si="17"/>
        <v>-3.5675843761540232E-2</v>
      </c>
      <c r="J85" s="8">
        <f t="shared" si="14"/>
        <v>-3.4253423074982796E-2</v>
      </c>
      <c r="K85" s="6">
        <f>STDEV(G85:G$150)*SQRT(4)</f>
        <v>4.1951393629224877E-2</v>
      </c>
      <c r="L85" s="6">
        <f>STDEV(I85:I$150)*SQRT(4)</f>
        <v>8.874314692378539E-2</v>
      </c>
      <c r="M85" s="6">
        <f t="shared" si="19"/>
        <v>6.567013534150036E-2</v>
      </c>
      <c r="N85" s="6">
        <f t="shared" si="20"/>
        <v>2.8144343717785868E-2</v>
      </c>
      <c r="O85" s="6">
        <f t="shared" si="18"/>
        <v>9.9275791471304706E-2</v>
      </c>
    </row>
    <row r="86" spans="1:15">
      <c r="A86" s="5">
        <f>'Rent-Index correl'!A86</f>
        <v>37072</v>
      </c>
      <c r="B86" s="8">
        <f>EXP('Rent-Index correl'!R85)*B85</f>
        <v>461.56462585033972</v>
      </c>
      <c r="C86" s="6">
        <f>'10Y'!G85/100</f>
        <v>5.0857330000000006E-2</v>
      </c>
      <c r="D86" s="6">
        <f>RentPrice!G85*D$1</f>
        <v>4.4587460125233951E-2</v>
      </c>
      <c r="E86" s="8">
        <f t="shared" si="13"/>
        <v>16</v>
      </c>
      <c r="F86" s="8">
        <f t="shared" si="12"/>
        <v>510.26999953383006</v>
      </c>
      <c r="G86" s="6">
        <f t="shared" si="15"/>
        <v>1.7281857218905183E-2</v>
      </c>
      <c r="H86" s="6">
        <f t="shared" si="16"/>
        <v>2.9410000000000061E-3</v>
      </c>
      <c r="I86" s="6">
        <f t="shared" si="17"/>
        <v>6.8036527227597468E-2</v>
      </c>
      <c r="J86" s="8">
        <f t="shared" si="14"/>
        <v>6.8796469193371457E-2</v>
      </c>
      <c r="K86" s="6">
        <f>STDEV(G86:G$150)*SQRT(4)</f>
        <v>4.2271443282079303E-2</v>
      </c>
      <c r="L86" s="6">
        <f>STDEV(I86:I$150)*SQRT(4)</f>
        <v>8.8641738850215146E-2</v>
      </c>
      <c r="M86" s="6">
        <f t="shared" si="19"/>
        <v>6.4663230149238096E-2</v>
      </c>
      <c r="N86" s="6">
        <f t="shared" si="20"/>
        <v>2.7712812921102038E-2</v>
      </c>
      <c r="O86" s="6">
        <f t="shared" si="18"/>
        <v>9.8508418097587924E-2</v>
      </c>
    </row>
    <row r="87" spans="1:15">
      <c r="A87" s="5">
        <f>'Rent-Index correl'!A87</f>
        <v>37164</v>
      </c>
      <c r="B87" s="8">
        <f>EXP('Rent-Index correl'!R86)*B86</f>
        <v>473.63945578231261</v>
      </c>
      <c r="C87" s="6">
        <f>'10Y'!G86/100</f>
        <v>5.0589000000000002E-2</v>
      </c>
      <c r="D87" s="6">
        <f>RentPrice!G86*D$1</f>
        <v>4.3722128370630713E-2</v>
      </c>
      <c r="E87" s="8">
        <f t="shared" si="13"/>
        <v>15.748117727583846</v>
      </c>
      <c r="F87" s="8">
        <f t="shared" si="12"/>
        <v>527.73100480491246</v>
      </c>
      <c r="G87" s="6">
        <f t="shared" si="15"/>
        <v>2.5824311966570149E-2</v>
      </c>
      <c r="H87" s="6">
        <f t="shared" si="16"/>
        <v>-2.6833000000000412E-4</v>
      </c>
      <c r="I87" s="6">
        <f t="shared" si="17"/>
        <v>3.3646696809826321E-2</v>
      </c>
      <c r="J87" s="8">
        <f t="shared" si="14"/>
        <v>3.5225965881635998E-2</v>
      </c>
      <c r="K87" s="6">
        <f>STDEV(G87:G$150)*SQRT(4)</f>
        <v>4.2591439229280631E-2</v>
      </c>
      <c r="L87" s="6">
        <f>STDEV(I87:I$150)*SQRT(4)</f>
        <v>8.8209861186184402E-2</v>
      </c>
      <c r="M87" s="6">
        <f t="shared" si="19"/>
        <v>6.3645260064753156E-2</v>
      </c>
      <c r="N87" s="6">
        <f t="shared" si="20"/>
        <v>2.7276540027751355E-2</v>
      </c>
      <c r="O87" s="6">
        <f t="shared" si="18"/>
        <v>9.7733577167175192E-2</v>
      </c>
    </row>
    <row r="88" spans="1:15">
      <c r="A88" s="5">
        <f>'Rent-Index correl'!A88</f>
        <v>37256</v>
      </c>
      <c r="B88" s="8">
        <f>EXP('Rent-Index correl'!R87)*B87</f>
        <v>469.47278911564626</v>
      </c>
      <c r="C88" s="6">
        <f>'10Y'!G87/100</f>
        <v>4.781734E-2</v>
      </c>
      <c r="D88" s="6">
        <f>RentPrice!G87*D$1</f>
        <v>4.4351116499335153E-2</v>
      </c>
      <c r="E88" s="8">
        <f t="shared" si="13"/>
        <v>15.496235455167694</v>
      </c>
      <c r="F88" s="8">
        <f t="shared" si="12"/>
        <v>495.37931166839633</v>
      </c>
      <c r="G88" s="6">
        <f t="shared" si="15"/>
        <v>-8.8360506372843709E-3</v>
      </c>
      <c r="H88" s="6">
        <f t="shared" si="16"/>
        <v>-2.7716600000000022E-3</v>
      </c>
      <c r="I88" s="6">
        <f t="shared" si="17"/>
        <v>-6.3262937970259545E-2</v>
      </c>
      <c r="J88" s="8">
        <f t="shared" si="14"/>
        <v>-6.1533294739863818E-2</v>
      </c>
      <c r="K88" s="6">
        <f>STDEV(G88:G$150)*SQRT(4)</f>
        <v>4.2805607092532651E-2</v>
      </c>
      <c r="L88" s="6">
        <f>STDEV(I88:I$150)*SQRT(4)</f>
        <v>8.8734481224936101E-2</v>
      </c>
      <c r="M88" s="6">
        <f t="shared" si="19"/>
        <v>6.2627289980268244E-2</v>
      </c>
      <c r="N88" s="6">
        <f t="shared" si="20"/>
        <v>2.6840267134400676E-2</v>
      </c>
      <c r="O88" s="6">
        <f t="shared" si="18"/>
        <v>9.6878683634157109E-2</v>
      </c>
    </row>
    <row r="89" spans="1:15">
      <c r="A89" s="5">
        <f>'Rent-Index correl'!A89</f>
        <v>37346</v>
      </c>
      <c r="B89" s="8">
        <f>EXP('Rent-Index correl'!R88)*B88</f>
        <v>492.51700680272097</v>
      </c>
      <c r="C89" s="6">
        <f>'10Y'!G88/100</f>
        <v>5.0208000000000003E-2</v>
      </c>
      <c r="D89" s="6">
        <f>RentPrice!G88*D$1</f>
        <v>4.2581470798427015E-2</v>
      </c>
      <c r="E89" s="8">
        <f t="shared" si="13"/>
        <v>15.249828884325805</v>
      </c>
      <c r="F89" s="8">
        <f t="shared" si="12"/>
        <v>553.26232542375999</v>
      </c>
      <c r="G89" s="6">
        <f t="shared" si="15"/>
        <v>4.7918651781507456E-2</v>
      </c>
      <c r="H89" s="6">
        <f t="shared" si="16"/>
        <v>2.3906600000000028E-3</v>
      </c>
      <c r="I89" s="6">
        <f t="shared" si="17"/>
        <v>0.11050850158027151</v>
      </c>
      <c r="J89" s="8">
        <f t="shared" si="14"/>
        <v>0.11136260182684171</v>
      </c>
      <c r="K89" s="6">
        <f>STDEV(G89:G$150)*SQRT(4)</f>
        <v>4.2796099459104626E-2</v>
      </c>
      <c r="L89" s="6">
        <f>STDEV(I89:I$150)*SQRT(4)</f>
        <v>8.7382824417981092E-2</v>
      </c>
      <c r="M89" s="6">
        <f t="shared" si="19"/>
        <v>6.1631449680228635E-2</v>
      </c>
      <c r="N89" s="6">
        <f t="shared" si="20"/>
        <v>2.6413478434383703E-2</v>
      </c>
      <c r="O89" s="6">
        <f t="shared" si="18"/>
        <v>9.5871153022978772E-2</v>
      </c>
    </row>
    <row r="90" spans="1:15">
      <c r="A90" s="5">
        <f>'Rent-Index correl'!A90</f>
        <v>37437</v>
      </c>
      <c r="B90" s="8">
        <f>EXP('Rent-Index correl'!R89)*B89</f>
        <v>523.89455782312928</v>
      </c>
      <c r="C90" s="6">
        <f>'10Y'!G89/100</f>
        <v>5.2003329999999993E-2</v>
      </c>
      <c r="D90" s="6">
        <f>RentPrice!G89*D$1</f>
        <v>4.0357807595507479E-2</v>
      </c>
      <c r="E90" s="8">
        <f t="shared" si="13"/>
        <v>15.000684462696784</v>
      </c>
      <c r="F90" s="8">
        <f t="shared" si="12"/>
        <v>623.89447627614459</v>
      </c>
      <c r="G90" s="6">
        <f t="shared" si="15"/>
        <v>6.1761446949018604E-2</v>
      </c>
      <c r="H90" s="6">
        <f t="shared" si="16"/>
        <v>1.7953299999999908E-3</v>
      </c>
      <c r="I90" s="6">
        <f t="shared" si="17"/>
        <v>0.12014898863677487</v>
      </c>
      <c r="J90" s="8">
        <f t="shared" si="14"/>
        <v>0.12204909584373753</v>
      </c>
      <c r="K90" s="6">
        <f>STDEV(G90:G$150)*SQRT(4)</f>
        <v>4.2184692761917914E-2</v>
      </c>
      <c r="L90" s="6">
        <f>STDEV(I90:I$150)*SQRT(4)</f>
        <v>8.4306918054291899E-2</v>
      </c>
      <c r="M90" s="6">
        <f t="shared" si="19"/>
        <v>6.0624544487966378E-2</v>
      </c>
      <c r="N90" s="6">
        <f t="shared" si="20"/>
        <v>2.5981947637699877E-2</v>
      </c>
      <c r="O90" s="6">
        <f t="shared" si="18"/>
        <v>9.4374685056881708E-2</v>
      </c>
    </row>
    <row r="91" spans="1:15">
      <c r="A91" s="5">
        <f>'Rent-Index correl'!A91</f>
        <v>37529</v>
      </c>
      <c r="B91" s="8">
        <f>EXP('Rent-Index correl'!R90)*B90</f>
        <v>553.99659863945567</v>
      </c>
      <c r="C91" s="6">
        <f>'10Y'!G90/100</f>
        <v>4.7497670000000006E-2</v>
      </c>
      <c r="D91" s="6">
        <f>RentPrice!G90*D$1</f>
        <v>3.8298682719203649E-2</v>
      </c>
      <c r="E91" s="8">
        <f t="shared" si="13"/>
        <v>14.74880219028063</v>
      </c>
      <c r="F91" s="8">
        <f t="shared" si="12"/>
        <v>634.49702019791823</v>
      </c>
      <c r="G91" s="6">
        <f t="shared" si="15"/>
        <v>5.5868108544374483E-2</v>
      </c>
      <c r="H91" s="6">
        <f t="shared" si="16"/>
        <v>-4.5056599999999877E-3</v>
      </c>
      <c r="I91" s="6">
        <f t="shared" si="17"/>
        <v>1.685134530668931E-2</v>
      </c>
      <c r="J91" s="8">
        <f t="shared" si="14"/>
        <v>1.9784645953406108E-2</v>
      </c>
      <c r="K91" s="6">
        <f>STDEV(G91:G$150)*SQRT(4)</f>
        <v>4.0523509493738355E-2</v>
      </c>
      <c r="L91" s="6">
        <f>STDEV(I91:I$150)*SQRT(4)</f>
        <v>8.0001187552922681E-2</v>
      </c>
      <c r="M91" s="6">
        <f t="shared" si="19"/>
        <v>5.9606574403481452E-2</v>
      </c>
      <c r="N91" s="6">
        <f t="shared" si="20"/>
        <v>2.5545674744349194E-2</v>
      </c>
      <c r="O91" s="6">
        <f t="shared" si="18"/>
        <v>9.2033622629368303E-2</v>
      </c>
    </row>
    <row r="92" spans="1:15">
      <c r="A92" s="5">
        <f>'Rent-Index correl'!A92</f>
        <v>37621</v>
      </c>
      <c r="B92" s="8">
        <f>EXP('Rent-Index correl'!R91)*B91</f>
        <v>588.09523809523762</v>
      </c>
      <c r="C92" s="6">
        <f>'10Y'!G91/100</f>
        <v>4.6060670000000005E-2</v>
      </c>
      <c r="D92" s="6">
        <f>RentPrice!G91*D$1</f>
        <v>3.6271089558836865E-2</v>
      </c>
      <c r="E92" s="8">
        <f t="shared" si="13"/>
        <v>14.496919917864476</v>
      </c>
      <c r="F92" s="8">
        <f t="shared" si="12"/>
        <v>677.76977678884282</v>
      </c>
      <c r="G92" s="6">
        <f t="shared" si="15"/>
        <v>5.9730357244235033E-2</v>
      </c>
      <c r="H92" s="6">
        <f t="shared" si="16"/>
        <v>-1.4370000000000008E-3</v>
      </c>
      <c r="I92" s="6">
        <f t="shared" si="17"/>
        <v>6.5975077173896529E-2</v>
      </c>
      <c r="J92" s="8">
        <f t="shared" si="14"/>
        <v>6.8292138994110768E-2</v>
      </c>
      <c r="K92" s="6">
        <f>STDEV(G92:G$150)*SQRT(4)</f>
        <v>3.9156696391215204E-2</v>
      </c>
      <c r="L92" s="6">
        <f>STDEV(I92:I$150)*SQRT(4)</f>
        <v>8.0659191773610639E-2</v>
      </c>
      <c r="M92" s="6">
        <f t="shared" si="19"/>
        <v>5.8588604318996519E-2</v>
      </c>
      <c r="N92" s="6">
        <f t="shared" si="20"/>
        <v>2.5109401850998508E-2</v>
      </c>
      <c r="O92" s="6">
        <f t="shared" si="18"/>
        <v>8.992847116408445E-2</v>
      </c>
    </row>
    <row r="93" spans="1:15">
      <c r="A93" s="5">
        <f>'Rent-Index correl'!A93</f>
        <v>37711</v>
      </c>
      <c r="B93" s="8">
        <f>EXP('Rent-Index correl'!R92)*B92</f>
        <v>606.63265306122446</v>
      </c>
      <c r="C93" s="6">
        <f>'10Y'!G92/100</f>
        <v>4.3090999999999997E-2</v>
      </c>
      <c r="D93" s="6">
        <f>RentPrice!G92*D$1</f>
        <v>3.5279703830567402E-2</v>
      </c>
      <c r="E93" s="8">
        <f t="shared" si="13"/>
        <v>14.250513347022586</v>
      </c>
      <c r="F93" s="8">
        <f t="shared" si="12"/>
        <v>678.06177934588345</v>
      </c>
      <c r="G93" s="6">
        <f t="shared" si="15"/>
        <v>3.1034519115656408E-2</v>
      </c>
      <c r="H93" s="6">
        <f t="shared" si="16"/>
        <v>-2.9696700000000076E-3</v>
      </c>
      <c r="I93" s="6">
        <f t="shared" si="17"/>
        <v>4.3073575066762123E-4</v>
      </c>
      <c r="J93" s="8">
        <f t="shared" si="14"/>
        <v>2.8429526971554264E-3</v>
      </c>
      <c r="K93" s="6">
        <f>STDEV(G93:G$150)*SQRT(4)</f>
        <v>3.7280475871326199E-2</v>
      </c>
      <c r="L93" s="6">
        <f>STDEV(I93:I$150)*SQRT(4)</f>
        <v>7.9905794248822729E-2</v>
      </c>
      <c r="M93" s="6">
        <f t="shared" si="19"/>
        <v>5.7592764018956924E-2</v>
      </c>
      <c r="N93" s="6">
        <f t="shared" si="20"/>
        <v>2.4682613150981535E-2</v>
      </c>
      <c r="O93" s="6">
        <f t="shared" si="18"/>
        <v>8.7447774715379678E-2</v>
      </c>
    </row>
    <row r="94" spans="1:15">
      <c r="A94" s="5">
        <f>'Rent-Index correl'!A94</f>
        <v>37802</v>
      </c>
      <c r="B94" s="8">
        <f>EXP('Rent-Index correl'!R93)*B93</f>
        <v>616.15646258503364</v>
      </c>
      <c r="C94" s="6">
        <f>'10Y'!G93/100</f>
        <v>4.2662329999999998E-2</v>
      </c>
      <c r="D94" s="6">
        <f>RentPrice!G93*D$1</f>
        <v>3.4676675917654033E-2</v>
      </c>
      <c r="E94" s="8">
        <f t="shared" si="13"/>
        <v>14.001368925393566</v>
      </c>
      <c r="F94" s="8">
        <f t="shared" si="12"/>
        <v>689.04805728199972</v>
      </c>
      <c r="G94" s="6">
        <f t="shared" si="15"/>
        <v>1.5577505536185077E-2</v>
      </c>
      <c r="H94" s="6">
        <f t="shared" si="16"/>
        <v>-4.2866999999999905E-4</v>
      </c>
      <c r="I94" s="6">
        <f t="shared" si="17"/>
        <v>1.6072614133640473E-2</v>
      </c>
      <c r="J94" s="8">
        <f t="shared" si="14"/>
        <v>1.8018754999946811E-2</v>
      </c>
      <c r="K94" s="6">
        <f>STDEV(G94:G$150)*SQRT(4)</f>
        <v>3.7183691415090099E-2</v>
      </c>
      <c r="L94" s="6">
        <f>STDEV(I94:I$150)*SQRT(4)</f>
        <v>8.0592931067594603E-2</v>
      </c>
      <c r="M94" s="6">
        <f t="shared" si="19"/>
        <v>5.658585882669466E-2</v>
      </c>
      <c r="N94" s="6">
        <f t="shared" si="20"/>
        <v>2.4251082354297709E-2</v>
      </c>
      <c r="O94" s="6">
        <f t="shared" si="18"/>
        <v>8.6354625743967461E-2</v>
      </c>
    </row>
    <row r="95" spans="1:15">
      <c r="A95" s="5">
        <f>'Rent-Index correl'!A95</f>
        <v>37894</v>
      </c>
      <c r="B95" s="8">
        <f>EXP('Rent-Index correl'!R94)*B94</f>
        <v>627.04081632653015</v>
      </c>
      <c r="C95" s="6">
        <f>'10Y'!G94/100</f>
        <v>4.5749999999999999E-2</v>
      </c>
      <c r="D95" s="6">
        <f>RentPrice!G94*D$1</f>
        <v>3.4302197414950643E-2</v>
      </c>
      <c r="E95" s="8">
        <f t="shared" si="13"/>
        <v>13.749486652977414</v>
      </c>
      <c r="F95" s="8">
        <f t="shared" si="12"/>
        <v>733.92955153467869</v>
      </c>
      <c r="G95" s="6">
        <f t="shared" si="15"/>
        <v>1.7510707339067139E-2</v>
      </c>
      <c r="H95" s="6">
        <f t="shared" si="16"/>
        <v>3.0876700000000007E-3</v>
      </c>
      <c r="I95" s="6">
        <f t="shared" si="17"/>
        <v>6.3102027270622627E-2</v>
      </c>
      <c r="J95" s="8">
        <f t="shared" si="14"/>
        <v>6.5113471967613148E-2</v>
      </c>
      <c r="K95" s="6">
        <f>STDEV(G95:G$150)*SQRT(4)</f>
        <v>3.748581984411431E-2</v>
      </c>
      <c r="L95" s="6">
        <f>STDEV(I95:I$150)*SQRT(4)</f>
        <v>8.129055145869668E-2</v>
      </c>
      <c r="M95" s="6">
        <f t="shared" si="19"/>
        <v>5.5567888742209734E-2</v>
      </c>
      <c r="N95" s="6">
        <f t="shared" si="20"/>
        <v>2.381480946094703E-2</v>
      </c>
      <c r="O95" s="6">
        <f t="shared" si="18"/>
        <v>8.5566777993777834E-2</v>
      </c>
    </row>
    <row r="96" spans="1:15">
      <c r="A96" s="5">
        <f>'Rent-Index correl'!A96</f>
        <v>37986</v>
      </c>
      <c r="B96" s="8">
        <f>EXP('Rent-Index correl'!R95)*B95</f>
        <v>646.76870748299257</v>
      </c>
      <c r="C96" s="6">
        <f>'10Y'!G95/100</f>
        <v>4.956033E-2</v>
      </c>
      <c r="D96" s="6">
        <f>RentPrice!G95*D$1</f>
        <v>3.3418446917518045E-2</v>
      </c>
      <c r="E96" s="8">
        <f t="shared" si="13"/>
        <v>13.49760438056126</v>
      </c>
      <c r="F96" s="8">
        <f t="shared" si="12"/>
        <v>804.21407632463217</v>
      </c>
      <c r="G96" s="6">
        <f t="shared" si="15"/>
        <v>3.09771096941149E-2</v>
      </c>
      <c r="H96" s="6">
        <f t="shared" si="16"/>
        <v>3.8103300000000007E-3</v>
      </c>
      <c r="I96" s="6">
        <f t="shared" si="17"/>
        <v>9.1452452649674637E-2</v>
      </c>
      <c r="J96" s="8">
        <f t="shared" si="14"/>
        <v>9.4335951178968314E-2</v>
      </c>
      <c r="K96" s="6">
        <f>STDEV(G96:G$150)*SQRT(4)</f>
        <v>3.7768409211546769E-2</v>
      </c>
      <c r="L96" s="6">
        <f>STDEV(I96:I$150)*SQRT(4)</f>
        <v>8.060998740890174E-2</v>
      </c>
      <c r="M96" s="6">
        <f t="shared" si="19"/>
        <v>5.4549918657724808E-2</v>
      </c>
      <c r="N96" s="6">
        <f t="shared" si="20"/>
        <v>2.3378536567596347E-2</v>
      </c>
      <c r="O96" s="6">
        <f t="shared" si="18"/>
        <v>8.476768257696822E-2</v>
      </c>
    </row>
    <row r="97" spans="1:15">
      <c r="A97" s="5">
        <f>'Rent-Index correl'!A97</f>
        <v>38077</v>
      </c>
      <c r="B97" s="8">
        <f>EXP('Rent-Index correl'!R96)*B96</f>
        <v>660.37414965986341</v>
      </c>
      <c r="C97" s="6">
        <f>'10Y'!G96/100</f>
        <v>4.7672999999999993E-2</v>
      </c>
      <c r="D97" s="6">
        <f>RentPrice!G96*D$1</f>
        <v>3.2910524156761316E-2</v>
      </c>
      <c r="E97" s="8">
        <f t="shared" si="13"/>
        <v>13.248459958932239</v>
      </c>
      <c r="F97" s="8">
        <f t="shared" ref="F97:F128" si="21">B97*EXP((C97-D97)*E97)</f>
        <v>803.02563536370099</v>
      </c>
      <c r="G97" s="6">
        <f t="shared" si="15"/>
        <v>2.0817821803407858E-2</v>
      </c>
      <c r="H97" s="6">
        <f t="shared" si="16"/>
        <v>-1.8873300000000065E-3</v>
      </c>
      <c r="I97" s="6">
        <f t="shared" si="17"/>
        <v>-1.4788598973562704E-3</v>
      </c>
      <c r="J97" s="8">
        <f t="shared" si="14"/>
        <v>2.5428002272320366E-3</v>
      </c>
      <c r="K97" s="6">
        <f>STDEV(G97:G$150)*SQRT(4)</f>
        <v>3.7651864745291079E-2</v>
      </c>
      <c r="L97" s="6">
        <f>STDEV(I97:I$150)*SQRT(4)</f>
        <v>7.7888658770640329E-2</v>
      </c>
      <c r="M97" s="6">
        <f t="shared" si="19"/>
        <v>5.3543013465462551E-2</v>
      </c>
      <c r="N97" s="6">
        <f t="shared" si="20"/>
        <v>2.2947005770912521E-2</v>
      </c>
      <c r="O97" s="6">
        <f t="shared" si="18"/>
        <v>8.3665262183218833E-2</v>
      </c>
    </row>
    <row r="98" spans="1:15">
      <c r="A98" s="5">
        <f>'Rent-Index correl'!A98</f>
        <v>38168</v>
      </c>
      <c r="B98" s="8">
        <f>EXP('Rent-Index correl'!R97)*B97</f>
        <v>691.24149659863929</v>
      </c>
      <c r="C98" s="6">
        <f>'10Y'!G97/100</f>
        <v>5.0895999999999997E-2</v>
      </c>
      <c r="D98" s="6">
        <f>RentPrice!G97*D$1</f>
        <v>3.1574559285868518E-2</v>
      </c>
      <c r="E98" s="8">
        <f t="shared" si="13"/>
        <v>12.999315537303216</v>
      </c>
      <c r="F98" s="8">
        <f t="shared" si="21"/>
        <v>888.60672250886728</v>
      </c>
      <c r="G98" s="6">
        <f t="shared" si="15"/>
        <v>4.5682683454960328E-2</v>
      </c>
      <c r="H98" s="6">
        <f t="shared" si="16"/>
        <v>3.2230000000000036E-3</v>
      </c>
      <c r="I98" s="6">
        <f t="shared" si="17"/>
        <v>0.10126811782940055</v>
      </c>
      <c r="J98" s="8">
        <f t="shared" ref="J98:J129" si="22">LN(B98/B97)+(C98-C97-(D98-D97))*E98</f>
        <v>0.10494610633517668</v>
      </c>
      <c r="K98" s="6">
        <f>STDEV(G98:G$150)*SQRT(4)</f>
        <v>3.7868568047980458E-2</v>
      </c>
      <c r="L98" s="6">
        <f>STDEV(I98:I$150)*SQRT(4)</f>
        <v>7.8613155161181114E-2</v>
      </c>
      <c r="M98" s="6">
        <f t="shared" si="19"/>
        <v>5.253610827320028E-2</v>
      </c>
      <c r="N98" s="6">
        <f t="shared" si="20"/>
        <v>2.2515474974228691E-2</v>
      </c>
      <c r="O98" s="6">
        <f t="shared" si="18"/>
        <v>8.283121804109643E-2</v>
      </c>
    </row>
    <row r="99" spans="1:15">
      <c r="A99" s="5">
        <f>'Rent-Index correl'!A99</f>
        <v>38260</v>
      </c>
      <c r="B99" s="8">
        <f>EXP('Rent-Index correl'!R98)*B98</f>
        <v>714.28571428571411</v>
      </c>
      <c r="C99" s="6">
        <f>'10Y'!G98/100</f>
        <v>5.0087670000000001E-2</v>
      </c>
      <c r="D99" s="6">
        <f>RentPrice!G98*D$1</f>
        <v>3.0791136064467473E-2</v>
      </c>
      <c r="E99" s="8">
        <f t="shared" si="13"/>
        <v>12.747433264887064</v>
      </c>
      <c r="F99" s="8">
        <f t="shared" si="21"/>
        <v>913.482593541813</v>
      </c>
      <c r="G99" s="6">
        <f t="shared" si="15"/>
        <v>3.2793791084832602E-2</v>
      </c>
      <c r="H99" s="6">
        <f t="shared" si="16"/>
        <v>-8.08329999999996E-4</v>
      </c>
      <c r="I99" s="6">
        <f t="shared" si="17"/>
        <v>2.7609565193369819E-2</v>
      </c>
      <c r="J99" s="8">
        <f t="shared" si="22"/>
        <v>3.2476293586799161E-2</v>
      </c>
      <c r="K99" s="6">
        <f>STDEV(G99:G$150)*SQRT(4)</f>
        <v>3.6788918536345791E-2</v>
      </c>
      <c r="L99" s="6">
        <f>STDEV(I99:I$150)*SQRT(4)</f>
        <v>7.457954014613441E-2</v>
      </c>
      <c r="M99" s="6">
        <f t="shared" si="19"/>
        <v>5.1518138188715361E-2</v>
      </c>
      <c r="N99" s="6">
        <f t="shared" si="20"/>
        <v>2.2079202080878012E-2</v>
      </c>
      <c r="O99" s="6">
        <f t="shared" si="18"/>
        <v>8.0949273229243696E-2</v>
      </c>
    </row>
    <row r="100" spans="1:15">
      <c r="A100" s="5">
        <f>'Rent-Index correl'!A100</f>
        <v>38352</v>
      </c>
      <c r="B100" s="8">
        <f>EXP('Rent-Index correl'!R99)*B99</f>
        <v>726.95578231292484</v>
      </c>
      <c r="C100" s="6">
        <f>'10Y'!G99/100</f>
        <v>4.6634000000000002E-2</v>
      </c>
      <c r="D100" s="6">
        <f>RentPrice!G99*D$1</f>
        <v>3.0570954648682414E-2</v>
      </c>
      <c r="E100" s="8">
        <f t="shared" si="13"/>
        <v>12.495550992470911</v>
      </c>
      <c r="F100" s="8">
        <f t="shared" si="21"/>
        <v>888.54230093066349</v>
      </c>
      <c r="G100" s="6">
        <f t="shared" si="15"/>
        <v>1.7582611194828474E-2</v>
      </c>
      <c r="H100" s="6">
        <f t="shared" si="16"/>
        <v>-3.453669999999999E-3</v>
      </c>
      <c r="I100" s="6">
        <f t="shared" si="17"/>
        <v>-2.7682065110239212E-2</v>
      </c>
      <c r="J100" s="8">
        <f t="shared" si="22"/>
        <v>-2.2821610292801876E-2</v>
      </c>
      <c r="K100" s="6">
        <f>STDEV(G100:G$150)*SQRT(4)</f>
        <v>3.6479199902617734E-2</v>
      </c>
      <c r="L100" s="6">
        <f>STDEV(I100:I$150)*SQRT(4)</f>
        <v>7.5000037472488776E-2</v>
      </c>
      <c r="M100" s="6">
        <f t="shared" si="19"/>
        <v>5.0500168104230435E-2</v>
      </c>
      <c r="N100" s="6">
        <f t="shared" si="20"/>
        <v>2.1642929187527325E-2</v>
      </c>
      <c r="O100" s="6">
        <f t="shared" si="18"/>
        <v>7.9683903414422566E-2</v>
      </c>
    </row>
    <row r="101" spans="1:15">
      <c r="A101" s="5">
        <f>'Rent-Index correl'!A101</f>
        <v>38442</v>
      </c>
      <c r="B101" s="8">
        <f>EXP('Rent-Index correl'!R100)*B100</f>
        <v>731.97278911564604</v>
      </c>
      <c r="C101" s="6">
        <f>'10Y'!G100/100</f>
        <v>4.6421000000000004E-2</v>
      </c>
      <c r="D101" s="6">
        <f>RentPrice!G100*D$1</f>
        <v>3.0614464526098156E-2</v>
      </c>
      <c r="E101" s="8">
        <f t="shared" si="13"/>
        <v>12.249144421629021</v>
      </c>
      <c r="F101" s="8">
        <f t="shared" si="21"/>
        <v>888.34472879067584</v>
      </c>
      <c r="G101" s="6">
        <f t="shared" si="15"/>
        <v>6.8776863753320355E-3</v>
      </c>
      <c r="H101" s="6">
        <f t="shared" si="16"/>
        <v>-2.1299999999999791E-4</v>
      </c>
      <c r="I101" s="6">
        <f t="shared" si="17"/>
        <v>-2.223800810035757E-4</v>
      </c>
      <c r="J101" s="8">
        <f t="shared" si="22"/>
        <v>3.735659841292289E-3</v>
      </c>
      <c r="K101" s="6">
        <f>STDEV(G101:G$150)*SQRT(4)</f>
        <v>3.673702929466318E-2</v>
      </c>
      <c r="L101" s="6">
        <f>STDEV(I101:I$150)*SQRT(4)</f>
        <v>7.5249588031948256E-2</v>
      </c>
      <c r="M101" s="6">
        <f t="shared" si="19"/>
        <v>4.9504327804190826E-2</v>
      </c>
      <c r="N101" s="6">
        <f t="shared" si="20"/>
        <v>2.1216140487510356E-2</v>
      </c>
      <c r="O101" s="6">
        <f t="shared" si="18"/>
        <v>7.8898275935564879E-2</v>
      </c>
    </row>
    <row r="102" spans="1:15">
      <c r="A102" s="5">
        <f>'Rent-Index correl'!A102</f>
        <v>38533</v>
      </c>
      <c r="B102" s="8">
        <f>EXP('Rent-Index correl'!R101)*B101</f>
        <v>741.34424395513588</v>
      </c>
      <c r="C102" s="6">
        <f>'10Y'!G101/100</f>
        <v>4.4412670000000001E-2</v>
      </c>
      <c r="D102" s="6">
        <f>RentPrice!G101*D$1</f>
        <v>3.0563832917501157E-2</v>
      </c>
      <c r="E102" s="8">
        <f t="shared" si="13"/>
        <v>12</v>
      </c>
      <c r="F102" s="8">
        <f t="shared" si="21"/>
        <v>875.37391731388777</v>
      </c>
      <c r="G102" s="6">
        <f t="shared" si="15"/>
        <v>1.2721744228357625E-2</v>
      </c>
      <c r="H102" s="6">
        <f t="shared" si="16"/>
        <v>-2.0083300000000026E-3</v>
      </c>
      <c r="I102" s="6">
        <f t="shared" si="17"/>
        <v>-1.4708746607082358E-2</v>
      </c>
      <c r="J102" s="8">
        <f t="shared" si="22"/>
        <v>-1.077063646847843E-2</v>
      </c>
      <c r="K102" s="6">
        <f>STDEV(G102:G$150)*SQRT(4)</f>
        <v>3.7117408459802645E-2</v>
      </c>
      <c r="L102" s="6">
        <f>STDEV(I102:I$150)*SQRT(4)</f>
        <v>7.6022073254171499E-2</v>
      </c>
      <c r="M102" s="6">
        <f t="shared" si="19"/>
        <v>4.8497422611928569E-2</v>
      </c>
      <c r="N102" s="6">
        <f t="shared" si="20"/>
        <v>2.078460969082653E-2</v>
      </c>
      <c r="O102" s="6">
        <f t="shared" si="18"/>
        <v>7.8205465439576835E-2</v>
      </c>
    </row>
    <row r="103" spans="1:15">
      <c r="A103" s="5">
        <f>'Rent-Index correl'!A103</f>
        <v>38625</v>
      </c>
      <c r="B103" s="8">
        <f>EXP('Rent-Index correl'!R102)*B102</f>
        <v>751.0895323382606</v>
      </c>
      <c r="C103" s="6">
        <f>'10Y'!G102/100</f>
        <v>4.2789669999999995E-2</v>
      </c>
      <c r="D103" s="6">
        <f>RentPrice!G102*D$1</f>
        <v>3.0410681999976433E-2</v>
      </c>
      <c r="E103" s="8">
        <f t="shared" si="13"/>
        <v>11.748117727583846</v>
      </c>
      <c r="F103" s="8">
        <f t="shared" si="21"/>
        <v>868.66249838713168</v>
      </c>
      <c r="G103" s="6">
        <f t="shared" si="15"/>
        <v>1.3059777993206919E-2</v>
      </c>
      <c r="H103" s="6">
        <f t="shared" si="16"/>
        <v>-1.6230000000000064E-3</v>
      </c>
      <c r="I103" s="6">
        <f t="shared" si="17"/>
        <v>-7.6964586241546765E-3</v>
      </c>
      <c r="J103" s="8">
        <f t="shared" si="22"/>
        <v>-4.2081820694937957E-3</v>
      </c>
      <c r="K103" s="6">
        <f>STDEV(G103:G$150)*SQRT(4)</f>
        <v>3.7477651447376817E-2</v>
      </c>
      <c r="L103" s="6">
        <f>STDEV(I103:I$150)*SQRT(4)</f>
        <v>7.6639472249734872E-2</v>
      </c>
      <c r="M103" s="6">
        <f t="shared" si="19"/>
        <v>4.7479452527443643E-2</v>
      </c>
      <c r="N103" s="6">
        <f t="shared" si="20"/>
        <v>2.0348336797475847E-2</v>
      </c>
      <c r="O103" s="6">
        <f t="shared" si="18"/>
        <v>7.7491080314330912E-2</v>
      </c>
    </row>
    <row r="104" spans="1:15">
      <c r="A104" s="5">
        <f>'Rent-Index correl'!A104</f>
        <v>38717</v>
      </c>
      <c r="B104" s="8">
        <f>EXP('Rent-Index correl'!R103)*B103</f>
        <v>761.55380991312563</v>
      </c>
      <c r="C104" s="6">
        <f>'10Y'!G103/100</f>
        <v>4.2932329999999998E-2</v>
      </c>
      <c r="D104" s="6">
        <f>RentPrice!G103*D$1</f>
        <v>3.016311923769217E-2</v>
      </c>
      <c r="E104" s="8">
        <f t="shared" si="13"/>
        <v>11.496235455167694</v>
      </c>
      <c r="F104" s="8">
        <f t="shared" si="21"/>
        <v>881.97056848867794</v>
      </c>
      <c r="G104" s="6">
        <f t="shared" si="15"/>
        <v>1.3835970736774769E-2</v>
      </c>
      <c r="H104" s="6">
        <f t="shared" si="16"/>
        <v>1.4266000000000278E-4</v>
      </c>
      <c r="I104" s="6">
        <f t="shared" si="17"/>
        <v>1.5204015864302476E-2</v>
      </c>
      <c r="J104" s="8">
        <f t="shared" si="22"/>
        <v>1.8322063491960625E-2</v>
      </c>
      <c r="K104" s="6">
        <f>STDEV(G104:G$150)*SQRT(4)</f>
        <v>3.7844074498602977E-2</v>
      </c>
      <c r="L104" s="6">
        <f>STDEV(I104:I$150)*SQRT(4)</f>
        <v>7.7391588272723952E-2</v>
      </c>
      <c r="M104" s="6">
        <f t="shared" si="19"/>
        <v>4.6461482442958724E-2</v>
      </c>
      <c r="N104" s="6">
        <f t="shared" si="20"/>
        <v>1.9912063904125164E-2</v>
      </c>
      <c r="O104" s="6">
        <f t="shared" si="18"/>
        <v>7.6787604098732851E-2</v>
      </c>
    </row>
    <row r="105" spans="1:15">
      <c r="A105" s="5">
        <f>'Rent-Index correl'!A105</f>
        <v>38807</v>
      </c>
      <c r="B105" s="8">
        <f>EXP('Rent-Index correl'!R104)*B104</f>
        <v>778.70800074988188</v>
      </c>
      <c r="C105" s="6">
        <f>'10Y'!G104/100</f>
        <v>4.1824E-2</v>
      </c>
      <c r="D105" s="6">
        <f>RentPrice!G104*D$1</f>
        <v>2.9707914641944201E-2</v>
      </c>
      <c r="E105" s="8">
        <f t="shared" si="13"/>
        <v>11.249828884325805</v>
      </c>
      <c r="F105" s="8">
        <f t="shared" si="21"/>
        <v>892.42281136843087</v>
      </c>
      <c r="G105" s="6">
        <f t="shared" si="15"/>
        <v>2.2275304136537472E-2</v>
      </c>
      <c r="H105" s="6">
        <f t="shared" si="16"/>
        <v>-1.1083299999999977E-3</v>
      </c>
      <c r="I105" s="6">
        <f t="shared" si="17"/>
        <v>1.1781337662398248E-2</v>
      </c>
      <c r="J105" s="8">
        <f t="shared" si="22"/>
        <v>1.4927755098696031E-2</v>
      </c>
      <c r="K105" s="6">
        <f>STDEV(G105:G$150)*SQRT(4)</f>
        <v>3.8209781177275109E-2</v>
      </c>
      <c r="L105" s="6">
        <f>STDEV(I105:I$150)*SQRT(4)</f>
        <v>7.8175112536675279E-2</v>
      </c>
      <c r="M105" s="6">
        <f t="shared" si="19"/>
        <v>4.5465642142919115E-2</v>
      </c>
      <c r="N105" s="6">
        <f t="shared" si="20"/>
        <v>1.9485275204108195E-2</v>
      </c>
      <c r="O105" s="6">
        <f t="shared" si="18"/>
        <v>7.6111272493461127E-2</v>
      </c>
    </row>
    <row r="106" spans="1:15">
      <c r="A106" s="5">
        <f>'Rent-Index correl'!A106</f>
        <v>38898</v>
      </c>
      <c r="B106" s="8">
        <f>EXP('Rent-Index correl'!R105)*B105</f>
        <v>794.9402512782649</v>
      </c>
      <c r="C106" s="6">
        <f>'10Y'!G105/100</f>
        <v>4.6103329999999998E-2</v>
      </c>
      <c r="D106" s="6">
        <f>RentPrice!G105*D$1</f>
        <v>2.9339258082598942E-2</v>
      </c>
      <c r="E106" s="8">
        <f t="shared" si="13"/>
        <v>11.000684462696784</v>
      </c>
      <c r="F106" s="8">
        <f t="shared" si="21"/>
        <v>955.92859771407598</v>
      </c>
      <c r="G106" s="6">
        <f t="shared" si="15"/>
        <v>2.0630819179221108E-2</v>
      </c>
      <c r="H106" s="6">
        <f t="shared" si="16"/>
        <v>4.2793299999999979E-3</v>
      </c>
      <c r="I106" s="6">
        <f t="shared" si="17"/>
        <v>6.8743197626493335E-2</v>
      </c>
      <c r="J106" s="8">
        <f t="shared" si="22"/>
        <v>7.1761852705433962E-2</v>
      </c>
      <c r="K106" s="6">
        <f>STDEV(G106:G$150)*SQRT(4)</f>
        <v>3.8361587739560943E-2</v>
      </c>
      <c r="L106" s="6">
        <f>STDEV(I106:I$150)*SQRT(4)</f>
        <v>7.9021525267064061E-2</v>
      </c>
      <c r="M106" s="6">
        <f t="shared" si="19"/>
        <v>4.4458736950656857E-2</v>
      </c>
      <c r="N106" s="6">
        <f t="shared" si="20"/>
        <v>1.9053744407424369E-2</v>
      </c>
      <c r="O106" s="6">
        <f t="shared" si="18"/>
        <v>7.5252441800810616E-2</v>
      </c>
    </row>
    <row r="107" spans="1:15">
      <c r="A107" s="5">
        <f>'Rent-Index correl'!A107</f>
        <v>38990</v>
      </c>
      <c r="B107" s="8">
        <f>EXP('Rent-Index correl'!R106)*B106</f>
        <v>810.76545541443079</v>
      </c>
      <c r="C107" s="6">
        <f>'10Y'!G106/100</f>
        <v>4.6205670000000004E-2</v>
      </c>
      <c r="D107" s="6">
        <f>RentPrice!G106*D$1</f>
        <v>2.9036998962707793E-2</v>
      </c>
      <c r="E107" s="8">
        <f t="shared" si="13"/>
        <v>10.74880219028063</v>
      </c>
      <c r="F107" s="8">
        <f t="shared" si="21"/>
        <v>975.0818897548819</v>
      </c>
      <c r="G107" s="6">
        <f t="shared" si="15"/>
        <v>1.9711851908077258E-2</v>
      </c>
      <c r="H107" s="6">
        <f t="shared" si="16"/>
        <v>1.0234000000000631E-4</v>
      </c>
      <c r="I107" s="6">
        <f t="shared" si="17"/>
        <v>1.9838235284646261E-2</v>
      </c>
      <c r="J107" s="8">
        <f t="shared" si="22"/>
        <v>2.4060807814148915E-2</v>
      </c>
      <c r="K107" s="6">
        <f>STDEV(G107:G$150)*SQRT(4)</f>
        <v>3.8566667386474601E-2</v>
      </c>
      <c r="L107" s="6">
        <f>STDEV(I107:I$150)*SQRT(4)</f>
        <v>7.7374712439713014E-2</v>
      </c>
      <c r="M107" s="6">
        <f t="shared" si="19"/>
        <v>4.3440766866171932E-2</v>
      </c>
      <c r="N107" s="6">
        <f t="shared" si="20"/>
        <v>1.8617471514073686E-2</v>
      </c>
      <c r="O107" s="6">
        <f t="shared" si="18"/>
        <v>7.4431624178372846E-2</v>
      </c>
    </row>
    <row r="108" spans="1:15">
      <c r="A108" s="5">
        <f>'Rent-Index correl'!A108</f>
        <v>39082</v>
      </c>
      <c r="B108" s="8">
        <f>EXP('Rent-Index correl'!R107)*B107</f>
        <v>835.99888394965865</v>
      </c>
      <c r="C108" s="6">
        <f>'10Y'!G107/100</f>
        <v>4.5934000000000003E-2</v>
      </c>
      <c r="D108" s="6">
        <f>RentPrice!G107*D$1</f>
        <v>2.8335783253151909E-2</v>
      </c>
      <c r="E108" s="8">
        <f t="shared" si="13"/>
        <v>10.496919917864476</v>
      </c>
      <c r="F108" s="8">
        <f t="shared" si="21"/>
        <v>1005.6147750959209</v>
      </c>
      <c r="G108" s="6">
        <f t="shared" si="15"/>
        <v>3.0648469982104312E-2</v>
      </c>
      <c r="H108" s="6">
        <f t="shared" si="16"/>
        <v>-2.7167000000000163E-4</v>
      </c>
      <c r="I108" s="6">
        <f t="shared" si="17"/>
        <v>3.0832893021135909E-2</v>
      </c>
      <c r="J108" s="8">
        <f t="shared" si="22"/>
        <v>3.5157376896374687E-2</v>
      </c>
      <c r="K108" s="6">
        <f>STDEV(G108:G$150)*SQRT(4)</f>
        <v>3.8800844827503574E-2</v>
      </c>
      <c r="L108" s="6">
        <f>STDEV(I108:I$150)*SQRT(4)</f>
        <v>7.8096516353689457E-2</v>
      </c>
      <c r="M108" s="6">
        <f t="shared" si="19"/>
        <v>4.2422796781686999E-2</v>
      </c>
      <c r="N108" s="6">
        <f t="shared" si="20"/>
        <v>1.8181198620723E-2</v>
      </c>
      <c r="O108" s="6">
        <f t="shared" si="18"/>
        <v>7.3640238713366474E-2</v>
      </c>
    </row>
    <row r="109" spans="1:15">
      <c r="A109" s="5">
        <f>'Rent-Index correl'!A109</f>
        <v>39172</v>
      </c>
      <c r="B109" s="8">
        <f>EXP('Rent-Index correl'!R108)*B108</f>
        <v>861.06584753396578</v>
      </c>
      <c r="C109" s="6">
        <f>'10Y'!G108/100</f>
        <v>4.8615999999999999E-2</v>
      </c>
      <c r="D109" s="6">
        <f>RentPrice!G108*D$1</f>
        <v>2.7729586075174777E-2</v>
      </c>
      <c r="E109" s="8">
        <f t="shared" si="13"/>
        <v>10.250513347022586</v>
      </c>
      <c r="F109" s="8">
        <f t="shared" si="21"/>
        <v>1066.6385540383908</v>
      </c>
      <c r="G109" s="6">
        <f t="shared" si="15"/>
        <v>2.9543701380161609E-2</v>
      </c>
      <c r="H109" s="6">
        <f t="shared" si="16"/>
        <v>2.6819999999999969E-3</v>
      </c>
      <c r="I109" s="6">
        <f t="shared" si="17"/>
        <v>5.891309419913511E-2</v>
      </c>
      <c r="J109" s="8">
        <f t="shared" si="22"/>
        <v>6.3249410440658183E-2</v>
      </c>
      <c r="K109" s="6">
        <f>STDEV(G109:G$150)*SQRT(4)</f>
        <v>3.849588404979061E-2</v>
      </c>
      <c r="L109" s="6">
        <f>STDEV(I109:I$150)*SQRT(4)</f>
        <v>7.8508351724296863E-2</v>
      </c>
      <c r="M109" s="6">
        <f t="shared" si="19"/>
        <v>4.1426956481647396E-2</v>
      </c>
      <c r="N109" s="6">
        <f t="shared" si="20"/>
        <v>1.7754409920706028E-2</v>
      </c>
      <c r="O109" s="6">
        <f t="shared" si="18"/>
        <v>7.242103657176488E-2</v>
      </c>
    </row>
    <row r="110" spans="1:15">
      <c r="A110" s="5">
        <f>'Rent-Index correl'!A110</f>
        <v>39263</v>
      </c>
      <c r="B110" s="8">
        <f>EXP('Rent-Index correl'!R109)*B109</f>
        <v>879.56662504305223</v>
      </c>
      <c r="C110" s="6">
        <f>'10Y'!G109/100</f>
        <v>5.2072670000000001E-2</v>
      </c>
      <c r="D110" s="6">
        <f>RentPrice!G109*D$1</f>
        <v>2.7359647619627475E-2</v>
      </c>
      <c r="E110" s="8">
        <f t="shared" si="13"/>
        <v>10.001368925393566</v>
      </c>
      <c r="F110" s="8">
        <f t="shared" si="21"/>
        <v>1126.1875621958566</v>
      </c>
      <c r="G110" s="6">
        <f t="shared" si="15"/>
        <v>2.1258335150803217E-2</v>
      </c>
      <c r="H110" s="6">
        <f t="shared" si="16"/>
        <v>3.456670000000002E-3</v>
      </c>
      <c r="I110" s="6">
        <f t="shared" si="17"/>
        <v>5.4325924530557262E-2</v>
      </c>
      <c r="J110" s="8">
        <f t="shared" si="22"/>
        <v>5.9529658047762279E-2</v>
      </c>
      <c r="K110" s="6">
        <f>STDEV(G110:G$150)*SQRT(4)</f>
        <v>3.8206487919563242E-2</v>
      </c>
      <c r="L110" s="6">
        <f>STDEV(I110:I$150)*SQRT(4)</f>
        <v>7.7299557138782754E-2</v>
      </c>
      <c r="M110" s="6">
        <f t="shared" si="19"/>
        <v>4.0420051289385139E-2</v>
      </c>
      <c r="N110" s="6">
        <f t="shared" si="20"/>
        <v>1.7322879124022202E-2</v>
      </c>
      <c r="O110" s="6">
        <f t="shared" si="18"/>
        <v>7.120586971747879E-2</v>
      </c>
    </row>
    <row r="111" spans="1:15">
      <c r="A111" s="5">
        <f>'Rent-Index correl'!A111</f>
        <v>39355</v>
      </c>
      <c r="B111" s="8">
        <f>EXP('Rent-Index correl'!R110)*B110</f>
        <v>894.17197524786036</v>
      </c>
      <c r="C111" s="6">
        <f>'10Y'!G110/100</f>
        <v>5.1837000000000001E-2</v>
      </c>
      <c r="D111" s="6">
        <f>RentPrice!G110*D$1</f>
        <v>2.7117301871716765E-2</v>
      </c>
      <c r="E111" s="8">
        <f t="shared" si="13"/>
        <v>9.7494866529774136</v>
      </c>
      <c r="F111" s="8">
        <f t="shared" si="21"/>
        <v>1137.8576166621979</v>
      </c>
      <c r="G111" s="6">
        <f t="shared" si="15"/>
        <v>1.6468808096270229E-2</v>
      </c>
      <c r="H111" s="6">
        <f t="shared" si="16"/>
        <v>-2.3567000000000032E-4</v>
      </c>
      <c r="I111" s="6">
        <f t="shared" si="17"/>
        <v>1.0309120975984873E-2</v>
      </c>
      <c r="J111" s="8">
        <f t="shared" si="22"/>
        <v>1.6533893211424341E-2</v>
      </c>
      <c r="K111" s="6">
        <f>STDEV(G111:G$150)*SQRT(4)</f>
        <v>3.8328335419564714E-2</v>
      </c>
      <c r="L111" s="6">
        <f>STDEV(I111:I$150)*SQRT(4)</f>
        <v>7.6253353198877188E-2</v>
      </c>
      <c r="M111" s="6">
        <f t="shared" si="19"/>
        <v>3.9402081204900213E-2</v>
      </c>
      <c r="N111" s="6">
        <f t="shared" si="20"/>
        <v>1.6886606230671522E-2</v>
      </c>
      <c r="O111" s="6">
        <f t="shared" si="18"/>
        <v>7.0330690708209062E-2</v>
      </c>
    </row>
    <row r="112" spans="1:15">
      <c r="A112" s="5">
        <f>'Rent-Index correl'!A112</f>
        <v>39447</v>
      </c>
      <c r="B112" s="8">
        <f>EXP('Rent-Index correl'!R111)*B111</f>
        <v>904.4812251464989</v>
      </c>
      <c r="C112" s="6">
        <f>'10Y'!G111/100</f>
        <v>4.7925329999999995E-2</v>
      </c>
      <c r="D112" s="6">
        <f>RentPrice!G111*D$1</f>
        <v>2.7036636358123894E-2</v>
      </c>
      <c r="E112" s="8">
        <f t="shared" si="13"/>
        <v>9.4976043805612598</v>
      </c>
      <c r="F112" s="8">
        <f t="shared" si="21"/>
        <v>1102.9614799872502</v>
      </c>
      <c r="G112" s="6">
        <f t="shared" si="15"/>
        <v>1.1463424734795939E-2</v>
      </c>
      <c r="H112" s="6">
        <f t="shared" si="16"/>
        <v>-3.911670000000006E-3</v>
      </c>
      <c r="I112" s="6">
        <f t="shared" si="17"/>
        <v>-3.1148393995247645E-2</v>
      </c>
      <c r="J112" s="8">
        <f t="shared" si="22"/>
        <v>-2.4921940257254312E-2</v>
      </c>
      <c r="K112" s="6">
        <f>STDEV(G112:G$150)*SQRT(4)</f>
        <v>3.8629698076880443E-2</v>
      </c>
      <c r="L112" s="6">
        <f>STDEV(I112:I$150)*SQRT(4)</f>
        <v>7.7149669665130205E-2</v>
      </c>
      <c r="M112" s="6">
        <f t="shared" si="19"/>
        <v>3.8384111120415287E-2</v>
      </c>
      <c r="N112" s="6">
        <f t="shared" si="20"/>
        <v>1.6450333337320839E-2</v>
      </c>
      <c r="O112" s="6">
        <f t="shared" si="18"/>
        <v>6.9613705062094772E-2</v>
      </c>
    </row>
    <row r="113" spans="1:15">
      <c r="A113" s="5">
        <f>'Rent-Index correl'!A113</f>
        <v>39538</v>
      </c>
      <c r="B113" s="8">
        <f>EXP('Rent-Index correl'!R112)*B112</f>
        <v>893.57980338376888</v>
      </c>
      <c r="C113" s="6">
        <f>'10Y'!G112/100</f>
        <v>4.5203E-2</v>
      </c>
      <c r="D113" s="6">
        <f>RentPrice!G112*D$1</f>
        <v>2.7605595382903508E-2</v>
      </c>
      <c r="E113" s="8">
        <f t="shared" si="13"/>
        <v>9.2484599589322389</v>
      </c>
      <c r="F113" s="8">
        <f t="shared" si="21"/>
        <v>1051.5121374644766</v>
      </c>
      <c r="G113" s="6">
        <f t="shared" si="15"/>
        <v>-1.2125901363628943E-2</v>
      </c>
      <c r="H113" s="6">
        <f t="shared" si="16"/>
        <v>-2.722329999999995E-3</v>
      </c>
      <c r="I113" s="6">
        <f t="shared" si="17"/>
        <v>-4.7769557618567222E-2</v>
      </c>
      <c r="J113" s="8">
        <f t="shared" si="22"/>
        <v>-4.2565256122576285E-2</v>
      </c>
      <c r="K113" s="6">
        <f>STDEV(G113:G$150)*SQRT(4)</f>
        <v>3.9073253767012449E-2</v>
      </c>
      <c r="L113" s="6">
        <f>STDEV(I113:I$150)*SQRT(4)</f>
        <v>7.757954353126148E-2</v>
      </c>
      <c r="M113" s="6">
        <f t="shared" si="19"/>
        <v>3.737720592815303E-2</v>
      </c>
      <c r="N113" s="6">
        <f t="shared" si="20"/>
        <v>1.601880254063701E-2</v>
      </c>
      <c r="O113" s="6">
        <f t="shared" si="18"/>
        <v>6.9036273925004304E-2</v>
      </c>
    </row>
    <row r="114" spans="1:15">
      <c r="A114" s="5">
        <f>'Rent-Index correl'!A114</f>
        <v>39629</v>
      </c>
      <c r="B114" s="8">
        <f>EXP('Rent-Index correl'!R113)*B113</f>
        <v>874.06336458721</v>
      </c>
      <c r="C114" s="6">
        <f>'10Y'!G113/100</f>
        <v>4.9072669999999999E-2</v>
      </c>
      <c r="D114" s="6">
        <f>RentPrice!G113*D$1</f>
        <v>2.848346760777587E-2</v>
      </c>
      <c r="E114" s="8">
        <f t="shared" si="13"/>
        <v>8.9993155373032163</v>
      </c>
      <c r="F114" s="8">
        <f t="shared" si="21"/>
        <v>1051.9928550997286</v>
      </c>
      <c r="G114" s="6">
        <f t="shared" si="15"/>
        <v>-2.2082773538494128E-2</v>
      </c>
      <c r="H114" s="6">
        <f t="shared" si="16"/>
        <v>3.8696699999999987E-3</v>
      </c>
      <c r="I114" s="6">
        <f t="shared" si="17"/>
        <v>4.5706346818299829E-4</v>
      </c>
      <c r="J114" s="8">
        <f t="shared" si="22"/>
        <v>4.8413586636812077E-3</v>
      </c>
      <c r="K114" s="6">
        <f>STDEV(G114:G$150)*SQRT(4)</f>
        <v>3.9235809818721289E-2</v>
      </c>
      <c r="L114" s="6">
        <f>STDEV(I114:I$150)*SQRT(4)</f>
        <v>7.7061632516753534E-2</v>
      </c>
      <c r="M114" s="6">
        <f t="shared" si="19"/>
        <v>3.6370300735890752E-2</v>
      </c>
      <c r="N114" s="6">
        <f t="shared" si="20"/>
        <v>1.5587271743953182E-2</v>
      </c>
      <c r="O114" s="6">
        <f t="shared" si="18"/>
        <v>6.8224223241020829E-2</v>
      </c>
    </row>
    <row r="115" spans="1:15">
      <c r="A115" s="5">
        <f>'Rent-Index correl'!A115</f>
        <v>39721</v>
      </c>
      <c r="B115" s="8">
        <f>EXP('Rent-Index correl'!R114)*B114</f>
        <v>829.57715791492853</v>
      </c>
      <c r="C115" s="6">
        <f>'10Y'!G114/100</f>
        <v>4.7820669999999996E-2</v>
      </c>
      <c r="D115" s="6">
        <f>RentPrice!G114*D$1</f>
        <v>3.0139058156277484E-2</v>
      </c>
      <c r="E115" s="8">
        <f t="shared" si="13"/>
        <v>8.7474332648870643</v>
      </c>
      <c r="F115" s="8">
        <f t="shared" si="21"/>
        <v>968.34152709789953</v>
      </c>
      <c r="G115" s="6">
        <f t="shared" si="15"/>
        <v>-5.2236749872768481E-2</v>
      </c>
      <c r="H115" s="6">
        <f t="shared" si="16"/>
        <v>-1.2520000000000031E-3</v>
      </c>
      <c r="I115" s="6">
        <f t="shared" si="17"/>
        <v>-8.2856759243192246E-2</v>
      </c>
      <c r="J115" s="8">
        <f t="shared" si="22"/>
        <v>-7.7670704157402751E-2</v>
      </c>
      <c r="K115" s="6">
        <f>STDEV(G115:G$150)*SQRT(4)</f>
        <v>3.8740454741017831E-2</v>
      </c>
      <c r="L115" s="6">
        <f>STDEV(I115:I$150)*SQRT(4)</f>
        <v>7.8154628244615068E-2</v>
      </c>
      <c r="M115" s="6">
        <f t="shared" si="19"/>
        <v>3.535233065140584E-2</v>
      </c>
      <c r="N115" s="6">
        <f t="shared" si="20"/>
        <v>1.5150998850602502E-2</v>
      </c>
      <c r="O115" s="6">
        <f t="shared" si="18"/>
        <v>6.6836513709491313E-2</v>
      </c>
    </row>
    <row r="116" spans="1:15">
      <c r="A116" s="5">
        <f>'Rent-Index correl'!A116</f>
        <v>39813</v>
      </c>
      <c r="B116" s="8">
        <f>EXP('Rent-Index correl'!R115)*B115</f>
        <v>783.98775397990562</v>
      </c>
      <c r="C116" s="6">
        <f>'10Y'!G115/100</f>
        <v>4.1532660000000006E-2</v>
      </c>
      <c r="D116" s="6">
        <f>RentPrice!G115*D$1</f>
        <v>3.2292446547143916E-2</v>
      </c>
      <c r="E116" s="8">
        <f t="shared" si="13"/>
        <v>8.4955509924709105</v>
      </c>
      <c r="F116" s="8">
        <f t="shared" si="21"/>
        <v>848.01142185928563</v>
      </c>
      <c r="G116" s="6">
        <f t="shared" si="15"/>
        <v>-5.6522722377677678E-2</v>
      </c>
      <c r="H116" s="6">
        <f t="shared" si="16"/>
        <v>-6.2880099999999897E-3</v>
      </c>
      <c r="I116" s="6">
        <f t="shared" si="17"/>
        <v>-0.1326907374262225</v>
      </c>
      <c r="J116" s="8">
        <f t="shared" si="22"/>
        <v>-0.12823705285504527</v>
      </c>
      <c r="K116" s="6">
        <f>STDEV(G116:G$150)*SQRT(4)</f>
        <v>3.3854470506237654E-2</v>
      </c>
      <c r="L116" s="6">
        <f>STDEV(I116:I$150)*SQRT(4)</f>
        <v>7.3868172624463518E-2</v>
      </c>
      <c r="M116" s="6">
        <f t="shared" si="19"/>
        <v>3.4334360566920907E-2</v>
      </c>
      <c r="N116" s="6">
        <f t="shared" si="20"/>
        <v>1.4714725957251819E-2</v>
      </c>
      <c r="O116" s="6">
        <f t="shared" si="18"/>
        <v>6.1672523032083357E-2</v>
      </c>
    </row>
    <row r="117" spans="1:15">
      <c r="A117" s="5">
        <f>'Rent-Index correl'!A117</f>
        <v>39903</v>
      </c>
      <c r="B117" s="8">
        <f>EXP('Rent-Index correl'!R116)*B116</f>
        <v>754.90213202708048</v>
      </c>
      <c r="C117" s="6">
        <f>'10Y'!G116/100</f>
        <v>3.5365000000000001E-2</v>
      </c>
      <c r="D117" s="6">
        <f>RentPrice!G116*D$1</f>
        <v>3.3595865397388069E-2</v>
      </c>
      <c r="E117" s="8">
        <f t="shared" si="13"/>
        <v>8.2491444216290208</v>
      </c>
      <c r="F117" s="8">
        <f t="shared" si="21"/>
        <v>765.9998402815462</v>
      </c>
      <c r="G117" s="6">
        <f t="shared" si="15"/>
        <v>-3.7805285912234039E-2</v>
      </c>
      <c r="H117" s="6">
        <f t="shared" si="16"/>
        <v>-6.1676600000000054E-3</v>
      </c>
      <c r="I117" s="6">
        <f t="shared" si="17"/>
        <v>-0.10171214364404176</v>
      </c>
      <c r="J117" s="8">
        <f t="shared" si="22"/>
        <v>-9.9435294333276192E-2</v>
      </c>
      <c r="K117" s="6">
        <f>STDEV(G117:G$150)*SQRT(4)</f>
        <v>2.6082690655948194E-2</v>
      </c>
      <c r="L117" s="6">
        <f>STDEV(I117:I$150)*SQRT(4)</f>
        <v>5.7835144893791456E-2</v>
      </c>
      <c r="M117" s="6">
        <f t="shared" si="19"/>
        <v>3.3338520266881305E-2</v>
      </c>
      <c r="N117" s="6">
        <f t="shared" si="20"/>
        <v>1.4287937257234845E-2</v>
      </c>
      <c r="O117" s="6">
        <f t="shared" si="18"/>
        <v>5.4221773459306524E-2</v>
      </c>
    </row>
    <row r="118" spans="1:15">
      <c r="A118" s="5">
        <f>'Rent-Index correl'!A118</f>
        <v>39994</v>
      </c>
      <c r="B118" s="8">
        <f>EXP('Rent-Index correl'!R117)*B117</f>
        <v>753.63325624969741</v>
      </c>
      <c r="C118" s="6">
        <f>'10Y'!G117/100</f>
        <v>3.5832999999999997E-2</v>
      </c>
      <c r="D118" s="6">
        <f>RentPrice!G117*D$1</f>
        <v>3.3578285809909576E-2</v>
      </c>
      <c r="E118" s="8">
        <f t="shared" si="13"/>
        <v>8</v>
      </c>
      <c r="F118" s="8">
        <f t="shared" si="21"/>
        <v>767.35041822972596</v>
      </c>
      <c r="G118" s="6">
        <f t="shared" si="15"/>
        <v>-1.682262261114629E-3</v>
      </c>
      <c r="H118" s="6">
        <f t="shared" si="16"/>
        <v>4.679999999999962E-4</v>
      </c>
      <c r="I118" s="6">
        <f t="shared" si="17"/>
        <v>1.7616044213617694E-3</v>
      </c>
      <c r="J118" s="8">
        <f t="shared" si="22"/>
        <v>2.2023744387132858E-3</v>
      </c>
      <c r="K118" s="6">
        <f>STDEV(G118:G$150)*SQRT(4)</f>
        <v>2.0574453282277951E-2</v>
      </c>
      <c r="L118" s="6">
        <f>STDEV(I118:I$150)*SQRT(4)</f>
        <v>4.4102366382704775E-2</v>
      </c>
      <c r="M118" s="6">
        <f t="shared" si="19"/>
        <v>3.2331615074619048E-2</v>
      </c>
      <c r="N118" s="6">
        <f t="shared" si="20"/>
        <v>1.3856406460551019E-2</v>
      </c>
      <c r="O118" s="6">
        <f t="shared" si="18"/>
        <v>4.8814591697236259E-2</v>
      </c>
    </row>
    <row r="119" spans="1:15">
      <c r="A119" s="5">
        <f>'Rent-Index correl'!A119</f>
        <v>40086</v>
      </c>
      <c r="B119" s="8">
        <f>EXP('Rent-Index correl'!R118)*B118</f>
        <v>773.10556449195838</v>
      </c>
      <c r="C119" s="6">
        <f>'10Y'!G118/100</f>
        <v>3.7315330000000001E-2</v>
      </c>
      <c r="D119" s="6">
        <f>RentPrice!G118*D$1</f>
        <v>3.295150298327415E-2</v>
      </c>
      <c r="E119" s="8">
        <f t="shared" si="13"/>
        <v>7.7481177275838471</v>
      </c>
      <c r="F119" s="8">
        <f t="shared" si="21"/>
        <v>799.69231657251066</v>
      </c>
      <c r="G119" s="6">
        <f t="shared" si="15"/>
        <v>2.5509751804488737E-2</v>
      </c>
      <c r="H119" s="6">
        <f t="shared" si="16"/>
        <v>1.4823300000000039E-3</v>
      </c>
      <c r="I119" s="6">
        <f t="shared" si="17"/>
        <v>4.128348375216815E-2</v>
      </c>
      <c r="J119" s="8">
        <f t="shared" si="22"/>
        <v>4.185140628601719E-2</v>
      </c>
      <c r="K119" s="6">
        <f>STDEV(G119:G$150)*SQRT(4)</f>
        <v>2.0458166898589154E-2</v>
      </c>
      <c r="L119" s="6">
        <f>STDEV(I119:I$150)*SQRT(4)</f>
        <v>4.4715716864488497E-2</v>
      </c>
      <c r="M119" s="6">
        <f t="shared" si="19"/>
        <v>3.1313644990134122E-2</v>
      </c>
      <c r="N119" s="6">
        <f t="shared" si="20"/>
        <v>1.3420133567200338E-2</v>
      </c>
      <c r="O119" s="6">
        <f t="shared" si="18"/>
        <v>4.7693930245423691E-2</v>
      </c>
    </row>
    <row r="120" spans="1:15">
      <c r="A120" s="5">
        <f>'Rent-Index correl'!A120</f>
        <v>40178</v>
      </c>
      <c r="B120" s="8">
        <f>EXP('Rent-Index correl'!R119)*B119</f>
        <v>798.34505298276326</v>
      </c>
      <c r="C120" s="6">
        <f>'10Y'!G119/100</f>
        <v>3.7387329999999996E-2</v>
      </c>
      <c r="D120" s="6">
        <f>RentPrice!G119*D$1</f>
        <v>3.2026061627361949E-2</v>
      </c>
      <c r="E120" s="8">
        <f t="shared" si="13"/>
        <v>7.4962354551676933</v>
      </c>
      <c r="F120" s="8">
        <f t="shared" si="21"/>
        <v>831.08346685548179</v>
      </c>
      <c r="G120" s="6">
        <f t="shared" si="15"/>
        <v>3.2125297278611485E-2</v>
      </c>
      <c r="H120" s="6">
        <f t="shared" si="16"/>
        <v>7.1999999999995679E-5</v>
      </c>
      <c r="I120" s="6">
        <f t="shared" si="17"/>
        <v>3.8503181869847185E-2</v>
      </c>
      <c r="J120" s="8">
        <f t="shared" si="22"/>
        <v>3.9602352535251038E-2</v>
      </c>
      <c r="K120" s="6">
        <f>STDEV(G120:G$150)*SQRT(4)</f>
        <v>2.0032126009932871E-2</v>
      </c>
      <c r="L120" s="6">
        <f>STDEV(I120:I$150)*SQRT(4)</f>
        <v>4.3937401231664008E-2</v>
      </c>
      <c r="M120" s="6">
        <f t="shared" si="19"/>
        <v>3.0295674905649193E-2</v>
      </c>
      <c r="N120" s="6">
        <f t="shared" si="20"/>
        <v>1.2983860673849655E-2</v>
      </c>
      <c r="O120" s="6">
        <f t="shared" si="18"/>
        <v>4.6331417767571825E-2</v>
      </c>
    </row>
    <row r="121" spans="1:15">
      <c r="A121" s="5">
        <f>'Rent-Index correl'!A121</f>
        <v>40268</v>
      </c>
      <c r="B121" s="8">
        <f>EXP('Rent-Index correl'!R120)*B120</f>
        <v>812.95954481731735</v>
      </c>
      <c r="C121" s="6">
        <f>'10Y'!G120/100</f>
        <v>4.0521339999999996E-2</v>
      </c>
      <c r="D121" s="6">
        <f>RentPrice!G120*D$1</f>
        <v>3.1556859980890174E-2</v>
      </c>
      <c r="E121" s="8">
        <f t="shared" si="13"/>
        <v>7.2498288843258045</v>
      </c>
      <c r="F121" s="8">
        <f t="shared" si="21"/>
        <v>867.54926003676621</v>
      </c>
      <c r="G121" s="6">
        <f t="shared" si="15"/>
        <v>1.8140446722841524E-2</v>
      </c>
      <c r="H121" s="6">
        <f t="shared" si="16"/>
        <v>3.1340099999999996E-3</v>
      </c>
      <c r="I121" s="6">
        <f t="shared" si="17"/>
        <v>4.2942062838706788E-2</v>
      </c>
      <c r="J121" s="8">
        <f t="shared" si="22"/>
        <v>4.4263114593771732E-2</v>
      </c>
      <c r="K121" s="6">
        <f>STDEV(G121:G$150)*SQRT(4)</f>
        <v>1.8578116786878977E-2</v>
      </c>
      <c r="L121" s="6">
        <f>STDEV(I121:I$150)*SQRT(4)</f>
        <v>4.3266191719635499E-2</v>
      </c>
      <c r="M121" s="6">
        <f t="shared" si="19"/>
        <v>2.9299834605609594E-2</v>
      </c>
      <c r="N121" s="6">
        <f t="shared" si="20"/>
        <v>1.2557071973832682E-2</v>
      </c>
      <c r="O121" s="6">
        <f t="shared" si="18"/>
        <v>4.4184837748762654E-2</v>
      </c>
    </row>
    <row r="122" spans="1:15">
      <c r="A122" s="5">
        <f>'Rent-Index correl'!A122</f>
        <v>40359</v>
      </c>
      <c r="B122" s="8">
        <f>EXP('Rent-Index correl'!R121)*B121</f>
        <v>816.23338664513676</v>
      </c>
      <c r="C122" s="6">
        <f>'10Y'!G121/100</f>
        <v>3.8261999999999997E-2</v>
      </c>
      <c r="D122" s="6">
        <f>RentPrice!G121*D$1</f>
        <v>3.1529287423916669E-2</v>
      </c>
      <c r="E122" s="8">
        <f t="shared" si="13"/>
        <v>7.0006844626967828</v>
      </c>
      <c r="F122" s="8">
        <f t="shared" si="21"/>
        <v>855.62647800461627</v>
      </c>
      <c r="G122" s="6">
        <f t="shared" si="15"/>
        <v>4.0189791782651585E-3</v>
      </c>
      <c r="H122" s="6">
        <f t="shared" si="16"/>
        <v>-2.2593399999999986E-3</v>
      </c>
      <c r="I122" s="6">
        <f t="shared" si="17"/>
        <v>-1.3838370674048986E-2</v>
      </c>
      <c r="J122" s="8">
        <f t="shared" si="22"/>
        <v>-1.1604920484482939E-2</v>
      </c>
      <c r="K122" s="6">
        <f>STDEV(G122:G$150)*SQRT(4)</f>
        <v>1.8593998238385211E-2</v>
      </c>
      <c r="L122" s="6">
        <f>STDEV(I122:I$150)*SQRT(4)</f>
        <v>4.1919422484697932E-2</v>
      </c>
      <c r="M122" s="6">
        <f t="shared" si="19"/>
        <v>2.829292941334733E-2</v>
      </c>
      <c r="N122" s="6">
        <f t="shared" si="20"/>
        <v>1.2125541177148855E-2</v>
      </c>
      <c r="O122" s="6">
        <f t="shared" si="18"/>
        <v>4.3179005454554775E-2</v>
      </c>
    </row>
    <row r="123" spans="1:15">
      <c r="A123" s="5">
        <f>'Rent-Index correl'!A123</f>
        <v>40451</v>
      </c>
      <c r="B123" s="8">
        <f>EXP('Rent-Index correl'!R122)*B122</f>
        <v>817.1614278591336</v>
      </c>
      <c r="C123" s="6">
        <f>'10Y'!G122/100</f>
        <v>3.2896000000000002E-2</v>
      </c>
      <c r="D123" s="6">
        <f>RentPrice!G122*D$1</f>
        <v>3.1557517068199349E-2</v>
      </c>
      <c r="E123" s="8">
        <f t="shared" si="13"/>
        <v>6.7488021902806299</v>
      </c>
      <c r="F123" s="8">
        <f t="shared" si="21"/>
        <v>824.57641490571461</v>
      </c>
      <c r="G123" s="6">
        <f t="shared" si="15"/>
        <v>1.1363343456431674E-3</v>
      </c>
      <c r="H123" s="6">
        <f t="shared" si="16"/>
        <v>-5.3659999999999958E-3</v>
      </c>
      <c r="I123" s="6">
        <f t="shared" si="17"/>
        <v>-3.6964105435757129E-2</v>
      </c>
      <c r="J123" s="8">
        <f t="shared" si="22"/>
        <v>-3.5268254492568457E-2</v>
      </c>
      <c r="K123" s="6">
        <f>STDEV(G123:G$150)*SQRT(4)</f>
        <v>1.8837563945205655E-2</v>
      </c>
      <c r="L123" s="6">
        <f>STDEV(I123:I$150)*SQRT(4)</f>
        <v>4.1925160332290816E-2</v>
      </c>
      <c r="M123" s="6">
        <f t="shared" si="19"/>
        <v>2.7274959328862404E-2</v>
      </c>
      <c r="N123" s="6">
        <f t="shared" si="20"/>
        <v>1.1689268283798173E-2</v>
      </c>
      <c r="O123" s="6">
        <f t="shared" si="18"/>
        <v>4.2346776418111118E-2</v>
      </c>
    </row>
    <row r="124" spans="1:15">
      <c r="A124" s="5">
        <f>'Rent-Index correl'!A124</f>
        <v>40543</v>
      </c>
      <c r="B124" s="8">
        <f>EXP('Rent-Index correl'!R123)*B123</f>
        <v>810.11056460578573</v>
      </c>
      <c r="C124" s="6">
        <f>'10Y'!G123/100</f>
        <v>3.3297670000000001E-2</v>
      </c>
      <c r="D124" s="6">
        <f>RentPrice!G123*D$1</f>
        <v>3.2028773529576483E-2</v>
      </c>
      <c r="E124" s="8">
        <f t="shared" si="13"/>
        <v>6.4969199178644761</v>
      </c>
      <c r="F124" s="8">
        <f t="shared" si="21"/>
        <v>816.8166545310969</v>
      </c>
      <c r="G124" s="6">
        <f t="shared" si="15"/>
        <v>-8.6659235967378387E-3</v>
      </c>
      <c r="H124" s="6">
        <f t="shared" si="16"/>
        <v>4.016699999999998E-4</v>
      </c>
      <c r="I124" s="6">
        <f t="shared" si="17"/>
        <v>-9.4551613861250227E-3</v>
      </c>
      <c r="J124" s="8">
        <f t="shared" si="22"/>
        <v>-9.1180212636726501E-3</v>
      </c>
      <c r="K124" s="6">
        <f>STDEV(G124:G$150)*SQRT(4)</f>
        <v>1.8931247853154171E-2</v>
      </c>
      <c r="L124" s="6">
        <f>STDEV(I124:I$150)*SQRT(4)</f>
        <v>3.8873177594866852E-2</v>
      </c>
      <c r="M124" s="6">
        <f t="shared" si="19"/>
        <v>2.6256989244377481E-2</v>
      </c>
      <c r="N124" s="6">
        <f t="shared" si="20"/>
        <v>1.125299539044749E-2</v>
      </c>
      <c r="O124" s="6">
        <f t="shared" si="18"/>
        <v>4.1402122589821982E-2</v>
      </c>
    </row>
    <row r="125" spans="1:15">
      <c r="A125" s="5">
        <f>'Rent-Index correl'!A125</f>
        <v>40633</v>
      </c>
      <c r="B125" s="8">
        <f>EXP('Rent-Index correl'!R124)*B124</f>
        <v>806.19565786103703</v>
      </c>
      <c r="C125" s="6">
        <f>'10Y'!G124/100</f>
        <v>3.7819329999999998E-2</v>
      </c>
      <c r="D125" s="6">
        <f>RentPrice!G124*D$1</f>
        <v>3.2421460071417788E-2</v>
      </c>
      <c r="E125" s="8">
        <f t="shared" si="13"/>
        <v>6.2505133470225873</v>
      </c>
      <c r="F125" s="8">
        <f t="shared" si="21"/>
        <v>833.86033371887982</v>
      </c>
      <c r="G125" s="6">
        <f t="shared" si="15"/>
        <v>-4.8442731287531744E-3</v>
      </c>
      <c r="H125" s="6">
        <f t="shared" si="16"/>
        <v>4.5216599999999968E-3</v>
      </c>
      <c r="I125" s="6">
        <f t="shared" si="17"/>
        <v>2.0651266152939444E-2</v>
      </c>
      <c r="J125" s="8">
        <f t="shared" si="22"/>
        <v>2.0963930580969743E-2</v>
      </c>
      <c r="K125" s="6">
        <f>STDEV(G125:G$150)*SQRT(4)</f>
        <v>1.7847963623993063E-2</v>
      </c>
      <c r="L125" s="6">
        <f>STDEV(I125:I$150)*SQRT(4)</f>
        <v>3.8918224194759043E-2</v>
      </c>
      <c r="M125" s="6">
        <f t="shared" si="19"/>
        <v>2.5261148944337879E-2</v>
      </c>
      <c r="N125" s="6">
        <f t="shared" si="20"/>
        <v>1.0826206690430518E-2</v>
      </c>
      <c r="O125" s="6">
        <f t="shared" si="18"/>
        <v>3.9539694218765339E-2</v>
      </c>
    </row>
    <row r="126" spans="1:15">
      <c r="A126" s="5">
        <f>'Rent-Index correl'!A126</f>
        <v>40724</v>
      </c>
      <c r="B126" s="8">
        <f>EXP('Rent-Index correl'!R125)*B125</f>
        <v>801.9034579043182</v>
      </c>
      <c r="C126" s="6">
        <f>'10Y'!G125/100</f>
        <v>3.5605329999999998E-2</v>
      </c>
      <c r="D126" s="6">
        <f>RentPrice!G125*D$1</f>
        <v>3.2820643022160152E-2</v>
      </c>
      <c r="E126" s="8">
        <f t="shared" si="13"/>
        <v>6.0013689253935665</v>
      </c>
      <c r="F126" s="8">
        <f t="shared" si="21"/>
        <v>815.4174232076108</v>
      </c>
      <c r="G126" s="6">
        <f t="shared" si="15"/>
        <v>-5.338240793082945E-3</v>
      </c>
      <c r="H126" s="6">
        <f t="shared" si="16"/>
        <v>-2.2140000000000007E-3</v>
      </c>
      <c r="I126" s="6">
        <f t="shared" si="17"/>
        <v>-2.2365764931421724E-2</v>
      </c>
      <c r="J126" s="8">
        <f t="shared" si="22"/>
        <v>-2.1020915750036444E-2</v>
      </c>
      <c r="K126" s="6">
        <f>STDEV(G126:G$150)*SQRT(4)</f>
        <v>1.712262340736544E-2</v>
      </c>
      <c r="L126" s="6">
        <f>STDEV(I126:I$150)*SQRT(4)</f>
        <v>3.9461510174214259E-2</v>
      </c>
      <c r="M126" s="6">
        <f t="shared" si="19"/>
        <v>2.4254243752075615E-2</v>
      </c>
      <c r="N126" s="6">
        <f t="shared" si="20"/>
        <v>1.0394675893746692E-2</v>
      </c>
      <c r="O126" s="6">
        <f t="shared" si="18"/>
        <v>3.7952535688974484E-2</v>
      </c>
    </row>
    <row r="127" spans="1:15">
      <c r="A127" s="5">
        <f>'Rent-Index correl'!A127</f>
        <v>40816</v>
      </c>
      <c r="B127" s="8">
        <f>EXP('Rent-Index correl'!R126)*B126</f>
        <v>800.89935031016103</v>
      </c>
      <c r="C127" s="6">
        <f>'10Y'!G126/100</f>
        <v>2.8670000000000001E-2</v>
      </c>
      <c r="D127" s="6">
        <f>RentPrice!G126*D$1</f>
        <v>3.3150617462214177E-2</v>
      </c>
      <c r="E127" s="8">
        <f t="shared" si="13"/>
        <v>5.7494866529774127</v>
      </c>
      <c r="F127" s="8">
        <f t="shared" si="21"/>
        <v>780.53066947435491</v>
      </c>
      <c r="G127" s="6">
        <f t="shared" si="15"/>
        <v>-1.2529398131447237E-3</v>
      </c>
      <c r="H127" s="6">
        <f t="shared" si="16"/>
        <v>-6.9353299999999965E-3</v>
      </c>
      <c r="I127" s="6">
        <f t="shared" si="17"/>
        <v>-4.3726124004998743E-2</v>
      </c>
      <c r="J127" s="8">
        <f t="shared" si="22"/>
        <v>-4.3024710721052857E-2</v>
      </c>
      <c r="K127" s="6">
        <f>STDEV(G127:G$150)*SQRT(4)</f>
        <v>1.6106826658083606E-2</v>
      </c>
      <c r="L127" s="6">
        <f>STDEV(I127:I$150)*SQRT(4)</f>
        <v>3.7985217214691662E-2</v>
      </c>
      <c r="M127" s="6">
        <f t="shared" si="19"/>
        <v>2.3236273667590693E-2</v>
      </c>
      <c r="N127" s="6">
        <f t="shared" si="20"/>
        <v>9.9584030003960107E-3</v>
      </c>
      <c r="O127" s="6">
        <f t="shared" si="18"/>
        <v>3.6122933928384574E-2</v>
      </c>
    </row>
    <row r="128" spans="1:15">
      <c r="A128" s="5">
        <f>'Rent-Index correl'!A128</f>
        <v>40908</v>
      </c>
      <c r="B128" s="8">
        <f>EXP('Rent-Index correl'!R127)*B127</f>
        <v>800.35507624181457</v>
      </c>
      <c r="C128" s="6">
        <f>'10Y'!G127/100</f>
        <v>2.3344999999999998E-2</v>
      </c>
      <c r="D128" s="6">
        <f>RentPrice!G127*D$1</f>
        <v>3.3359315165752558E-2</v>
      </c>
      <c r="E128" s="8">
        <f t="shared" si="13"/>
        <v>5.4976043805612598</v>
      </c>
      <c r="F128" s="8">
        <f t="shared" si="21"/>
        <v>757.4827247981242</v>
      </c>
      <c r="G128" s="6">
        <f t="shared" si="15"/>
        <v>-6.7980962960326945E-4</v>
      </c>
      <c r="H128" s="6">
        <f t="shared" si="16"/>
        <v>-5.3250000000000033E-3</v>
      </c>
      <c r="I128" s="6">
        <f t="shared" si="17"/>
        <v>-2.9973302257067583E-2</v>
      </c>
      <c r="J128" s="8">
        <f t="shared" si="22"/>
        <v>-3.1101890365277673E-2</v>
      </c>
      <c r="K128" s="6">
        <f>STDEV(G128:G$150)*SQRT(4)</f>
        <v>1.552687000718087E-2</v>
      </c>
      <c r="L128" s="6">
        <f>STDEV(I128:I$150)*SQRT(4)</f>
        <v>3.0779905620944799E-2</v>
      </c>
      <c r="M128" s="6">
        <f t="shared" si="19"/>
        <v>2.2218303583105767E-2</v>
      </c>
      <c r="N128" s="6">
        <f t="shared" si="20"/>
        <v>9.5221301070453294E-3</v>
      </c>
      <c r="O128" s="6">
        <f t="shared" si="18"/>
        <v>3.464041216403347E-2</v>
      </c>
    </row>
    <row r="129" spans="1:15">
      <c r="A129" s="5">
        <f>'Rent-Index correl'!A129</f>
        <v>40999</v>
      </c>
      <c r="B129" s="8">
        <f>EXP('Rent-Index correl'!R128)*B128</f>
        <v>802.26595976413375</v>
      </c>
      <c r="C129" s="6">
        <f>'10Y'!G128/100</f>
        <v>2.2174999999999997E-2</v>
      </c>
      <c r="D129" s="6">
        <f>RentPrice!G128*D$1</f>
        <v>3.3549524396992603E-2</v>
      </c>
      <c r="E129" s="8">
        <f t="shared" si="13"/>
        <v>5.248459958932238</v>
      </c>
      <c r="F129" s="8">
        <f t="shared" ref="F129:F150" si="23">B129*EXP((C129-D129)*E129)</f>
        <v>755.7732805095211</v>
      </c>
      <c r="G129" s="6">
        <f t="shared" si="15"/>
        <v>2.3846990460670001E-3</v>
      </c>
      <c r="H129" s="6">
        <f t="shared" si="16"/>
        <v>-1.1700000000000009E-3</v>
      </c>
      <c r="I129" s="6">
        <f t="shared" si="17"/>
        <v>-2.2592938798843814E-3</v>
      </c>
      <c r="J129" s="8">
        <f t="shared" si="22"/>
        <v>-4.7543046398663812E-3</v>
      </c>
      <c r="K129" s="6">
        <f>STDEV(G129:G$150)*SQRT(4)</f>
        <v>1.4867970238238409E-2</v>
      </c>
      <c r="L129" s="6">
        <f>STDEV(I129:I$150)*SQRT(4)</f>
        <v>2.4989038821195783E-2</v>
      </c>
      <c r="M129" s="6">
        <f t="shared" si="19"/>
        <v>2.1211398390843499E-2</v>
      </c>
      <c r="N129" s="6">
        <f t="shared" si="20"/>
        <v>9.0905993103614999E-3</v>
      </c>
      <c r="O129" s="6">
        <f t="shared" si="18"/>
        <v>3.310621011996219E-2</v>
      </c>
    </row>
    <row r="130" spans="1:15">
      <c r="A130" s="5">
        <f>'Rent-Index correl'!A130</f>
        <v>41090</v>
      </c>
      <c r="B130" s="8">
        <f>EXP('Rent-Index correl'!R129)*B129</f>
        <v>806.5863869216364</v>
      </c>
      <c r="C130" s="6">
        <f>'10Y'!G129/100</f>
        <v>1.9743670000000001E-2</v>
      </c>
      <c r="D130" s="6">
        <f>RentPrice!G129*D$1</f>
        <v>3.373264367823544E-2</v>
      </c>
      <c r="E130" s="8">
        <f t="shared" ref="E130:E150" si="24">(A$150-A130)/365.25</f>
        <v>4.9993155373032172</v>
      </c>
      <c r="F130" s="8">
        <f t="shared" si="23"/>
        <v>752.10482691219772</v>
      </c>
      <c r="G130" s="6">
        <f t="shared" si="15"/>
        <v>5.3708316389931088E-3</v>
      </c>
      <c r="H130" s="6">
        <f t="shared" si="16"/>
        <v>-2.4313299999999954E-3</v>
      </c>
      <c r="I130" s="6">
        <f t="shared" si="17"/>
        <v>-4.8657259720213779E-3</v>
      </c>
      <c r="J130" s="8">
        <f t="shared" ref="J130:J150" si="25">LN(B130/B129)+(C130-C129-(D130-D129))*E130</f>
        <v>-7.6996252742154115E-3</v>
      </c>
      <c r="K130" s="6">
        <f>STDEV(G130:G$150)*SQRT(4)</f>
        <v>1.4518802773608419E-2</v>
      </c>
      <c r="L130" s="6">
        <f>STDEV(I130:I$150)*SQRT(4)</f>
        <v>2.4360948200320337E-2</v>
      </c>
      <c r="M130" s="6">
        <f t="shared" si="19"/>
        <v>2.0204493198581239E-2</v>
      </c>
      <c r="N130" s="6">
        <f t="shared" si="20"/>
        <v>8.659068513677674E-3</v>
      </c>
      <c r="O130" s="6">
        <f t="shared" si="18"/>
        <v>3.1819578256108025E-2</v>
      </c>
    </row>
    <row r="131" spans="1:15">
      <c r="A131" s="5">
        <f>'Rent-Index correl'!A131</f>
        <v>41182</v>
      </c>
      <c r="B131" s="8">
        <f>EXP('Rent-Index correl'!R130)*B130</f>
        <v>805.13554778123171</v>
      </c>
      <c r="C131" s="6">
        <f>'10Y'!G130/100</f>
        <v>1.6826669999999998E-2</v>
      </c>
      <c r="D131" s="6">
        <f>RentPrice!G130*D$1</f>
        <v>3.408137470447551E-2</v>
      </c>
      <c r="E131" s="8">
        <f t="shared" si="24"/>
        <v>4.7474332648870634</v>
      </c>
      <c r="F131" s="8">
        <f t="shared" si="23"/>
        <v>741.81143970903372</v>
      </c>
      <c r="G131" s="6">
        <f t="shared" ref="G131:G150" si="26">LN(B131/B130)</f>
        <v>-1.8003596042828157E-3</v>
      </c>
      <c r="H131" s="6">
        <f t="shared" ref="H131:H150" si="27">C131-C130</f>
        <v>-2.9170000000000029E-3</v>
      </c>
      <c r="I131" s="6">
        <f t="shared" ref="I131:I150" si="28">LN(F131/F130)</f>
        <v>-1.3780625233584949E-2</v>
      </c>
      <c r="J131" s="8">
        <f t="shared" si="25"/>
        <v>-1.7304199712428709E-2</v>
      </c>
      <c r="K131" s="6">
        <f>STDEV(G131:G$150)*SQRT(4)</f>
        <v>1.4463375155656842E-2</v>
      </c>
      <c r="L131" s="6">
        <f>STDEV(I131:I$150)*SQRT(4)</f>
        <v>2.3029176909108124E-2</v>
      </c>
      <c r="M131" s="6">
        <f t="shared" si="19"/>
        <v>1.9186523114096313E-2</v>
      </c>
      <c r="N131" s="6">
        <f t="shared" si="20"/>
        <v>8.2227956203269909E-3</v>
      </c>
      <c r="O131" s="6">
        <f t="shared" ref="O131:O149" si="29">SQRT(K131^2+M131^2+N131^2+2*K131*M131*0.2+2*K131*N131*0.8)</f>
        <v>3.0760591919265223E-2</v>
      </c>
    </row>
    <row r="132" spans="1:15">
      <c r="A132" s="5">
        <f>'Rent-Index correl'!A132</f>
        <v>41274</v>
      </c>
      <c r="B132" s="8">
        <f>EXP('Rent-Index correl'!R131)*B131</f>
        <v>807.97621089993572</v>
      </c>
      <c r="C132" s="6">
        <f>'10Y'!G131/100</f>
        <v>1.7976329999999999E-2</v>
      </c>
      <c r="D132" s="6">
        <f>RentPrice!G131*D$1</f>
        <v>3.4231172233493541E-2</v>
      </c>
      <c r="E132" s="8">
        <f t="shared" si="24"/>
        <v>4.4955509924709105</v>
      </c>
      <c r="F132" s="8">
        <f t="shared" si="23"/>
        <v>751.03942270149605</v>
      </c>
      <c r="G132" s="6">
        <f t="shared" si="26"/>
        <v>3.5219705513647331E-3</v>
      </c>
      <c r="H132" s="6">
        <f t="shared" si="27"/>
        <v>1.1496600000000003E-3</v>
      </c>
      <c r="I132" s="6">
        <f t="shared" si="28"/>
        <v>1.2363057505955181E-2</v>
      </c>
      <c r="J132" s="8">
        <f t="shared" si="25"/>
        <v>8.0169032751221427E-3</v>
      </c>
      <c r="K132" s="6">
        <f>STDEV(G132:G$150)*SQRT(4)</f>
        <v>1.2932965915490133E-2</v>
      </c>
      <c r="L132" s="6">
        <f>STDEV(I132:I$150)*SQRT(4)</f>
        <v>1.8457285091184716E-2</v>
      </c>
      <c r="M132" s="6">
        <f t="shared" si="19"/>
        <v>1.816855302961139E-2</v>
      </c>
      <c r="N132" s="6">
        <f t="shared" si="20"/>
        <v>7.7865227269763096E-3</v>
      </c>
      <c r="O132" s="6">
        <f t="shared" si="29"/>
        <v>2.8514938302758489E-2</v>
      </c>
    </row>
    <row r="133" spans="1:15">
      <c r="A133" s="5">
        <f>'Rent-Index correl'!A133</f>
        <v>41364</v>
      </c>
      <c r="B133" s="8">
        <f>EXP('Rent-Index correl'!R132)*B132</f>
        <v>812.5901355069276</v>
      </c>
      <c r="C133" s="6">
        <f>'10Y'!G132/100</f>
        <v>2.0781329999999997E-2</v>
      </c>
      <c r="D133" s="6">
        <f>RentPrice!G132*D$1</f>
        <v>3.418481732637256E-2</v>
      </c>
      <c r="E133" s="8">
        <f t="shared" si="24"/>
        <v>4.2491444216290208</v>
      </c>
      <c r="F133" s="8">
        <f t="shared" si="23"/>
        <v>767.60362808739762</v>
      </c>
      <c r="G133" s="6">
        <f t="shared" si="26"/>
        <v>5.694227927327513E-3</v>
      </c>
      <c r="H133" s="6">
        <f t="shared" si="27"/>
        <v>2.8049999999999985E-3</v>
      </c>
      <c r="I133" s="6">
        <f t="shared" si="28"/>
        <v>2.1815346659335988E-2</v>
      </c>
      <c r="J133" s="8">
        <f t="shared" si="25"/>
        <v>1.7810046725005156E-2</v>
      </c>
      <c r="K133" s="6">
        <f>STDEV(G133:G$150)*SQRT(4)</f>
        <v>1.2213599592737285E-2</v>
      </c>
      <c r="L133" s="6">
        <f>STDEV(I133:I$150)*SQRT(4)</f>
        <v>1.8749570796772131E-2</v>
      </c>
      <c r="M133" s="6">
        <f t="shared" si="19"/>
        <v>1.7172712729571785E-2</v>
      </c>
      <c r="N133" s="6">
        <f t="shared" si="20"/>
        <v>7.3597340269593364E-3</v>
      </c>
      <c r="O133" s="6">
        <f t="shared" si="29"/>
        <v>2.6943610904157773E-2</v>
      </c>
    </row>
    <row r="134" spans="1:15">
      <c r="A134" s="5">
        <f>'Rent-Index correl'!A134</f>
        <v>41455</v>
      </c>
      <c r="B134" s="8">
        <f>EXP('Rent-Index correl'!R133)*B133</f>
        <v>819.34125174753876</v>
      </c>
      <c r="C134" s="6">
        <f>'10Y'!G133/100</f>
        <v>2.0116329999999998E-2</v>
      </c>
      <c r="D134" s="6">
        <f>RentPrice!G133*D$1</f>
        <v>3.4052584244664875E-2</v>
      </c>
      <c r="E134" s="8">
        <f t="shared" si="24"/>
        <v>4</v>
      </c>
      <c r="F134" s="8">
        <f t="shared" si="23"/>
        <v>774.91678461076492</v>
      </c>
      <c r="G134" s="6">
        <f t="shared" si="26"/>
        <v>8.2738218116690417E-3</v>
      </c>
      <c r="H134" s="6">
        <f t="shared" si="27"/>
        <v>-6.6499999999999893E-4</v>
      </c>
      <c r="I134" s="6">
        <f t="shared" si="28"/>
        <v>9.4821582362410155E-3</v>
      </c>
      <c r="J134" s="8">
        <f t="shared" si="25"/>
        <v>6.1427541384997848E-3</v>
      </c>
      <c r="K134" s="6">
        <f>STDEV(G134:G$150)*SQRT(4)</f>
        <v>1.1702718372971514E-2</v>
      </c>
      <c r="L134" s="6">
        <f>STDEV(I134:I$150)*SQRT(4)</f>
        <v>1.9263207522889247E-2</v>
      </c>
      <c r="M134" s="6">
        <f t="shared" ref="M134:M149" si="30">C$3*$E134/SQRT(3)</f>
        <v>1.6165807537309524E-2</v>
      </c>
      <c r="N134" s="6">
        <f t="shared" ref="N134:N149" si="31">D$3*$E134/SQRT(3)</f>
        <v>6.9282032302755096E-3</v>
      </c>
      <c r="O134" s="6">
        <f t="shared" si="29"/>
        <v>2.5528153199519489E-2</v>
      </c>
    </row>
    <row r="135" spans="1:15">
      <c r="A135" s="5">
        <f>'Rent-Index correl'!A135</f>
        <v>41547</v>
      </c>
      <c r="B135" s="8">
        <f>EXP('Rent-Index correl'!R134)*B134</f>
        <v>828.73620108592695</v>
      </c>
      <c r="C135" s="6">
        <f>'10Y'!G134/100</f>
        <v>2.6747E-2</v>
      </c>
      <c r="D135" s="6">
        <f>RentPrice!G134*D$1</f>
        <v>3.3883041736110467E-2</v>
      </c>
      <c r="E135" s="8">
        <f t="shared" si="24"/>
        <v>3.7481177275838466</v>
      </c>
      <c r="F135" s="8">
        <f t="shared" si="23"/>
        <v>806.86403056961535</v>
      </c>
      <c r="G135" s="6">
        <f t="shared" si="26"/>
        <v>1.1401225216919636E-2</v>
      </c>
      <c r="H135" s="6">
        <f t="shared" si="27"/>
        <v>6.6306700000000017E-3</v>
      </c>
      <c r="I135" s="6">
        <f t="shared" si="28"/>
        <v>4.0399517659685358E-2</v>
      </c>
      <c r="J135" s="8">
        <f t="shared" si="25"/>
        <v>3.6889222271569842E-2</v>
      </c>
      <c r="K135" s="6">
        <f>STDEV(G135:G$150)*SQRT(4)</f>
        <v>1.1502647512127442E-2</v>
      </c>
      <c r="L135" s="6">
        <f>STDEV(I135:I$150)*SQRT(4)</f>
        <v>1.9294410174169052E-2</v>
      </c>
      <c r="M135" s="6">
        <f t="shared" si="30"/>
        <v>1.5147837452824596E-2</v>
      </c>
      <c r="N135" s="6">
        <f t="shared" si="31"/>
        <v>6.4919303369248274E-3</v>
      </c>
      <c r="O135" s="6">
        <f t="shared" si="29"/>
        <v>2.435340121715163E-2</v>
      </c>
    </row>
    <row r="136" spans="1:15">
      <c r="A136" s="5">
        <f>'Rent-Index correl'!A136</f>
        <v>41639</v>
      </c>
      <c r="B136" s="8">
        <f>EXP('Rent-Index correl'!R135)*B135</f>
        <v>843.93805425317555</v>
      </c>
      <c r="C136" s="6">
        <f>'10Y'!G135/100</f>
        <v>2.794667E-2</v>
      </c>
      <c r="D136" s="6">
        <f>RentPrice!G135*D$1</f>
        <v>3.3394629391905024E-2</v>
      </c>
      <c r="E136" s="8">
        <f t="shared" si="24"/>
        <v>3.4962354551676933</v>
      </c>
      <c r="F136" s="8">
        <f t="shared" si="23"/>
        <v>828.01539539403677</v>
      </c>
      <c r="G136" s="6">
        <f t="shared" si="26"/>
        <v>1.8177205379690611E-2</v>
      </c>
      <c r="H136" s="6">
        <f t="shared" si="27"/>
        <v>1.1996699999999999E-3</v>
      </c>
      <c r="I136" s="6">
        <f t="shared" si="28"/>
        <v>2.5876581131292337E-2</v>
      </c>
      <c r="J136" s="8">
        <f t="shared" si="25"/>
        <v>2.4079138722744274E-2</v>
      </c>
      <c r="K136" s="6">
        <f>STDEV(G136:G$150)*SQRT(4)</f>
        <v>1.166951986836786E-2</v>
      </c>
      <c r="L136" s="6">
        <f>STDEV(I136:I$150)*SQRT(4)</f>
        <v>1.6169618248080306E-2</v>
      </c>
      <c r="M136" s="6">
        <f t="shared" si="30"/>
        <v>1.4129867368339672E-2</v>
      </c>
      <c r="N136" s="6">
        <f t="shared" si="31"/>
        <v>6.0556574435741443E-3</v>
      </c>
      <c r="O136" s="6">
        <f t="shared" si="29"/>
        <v>2.3484546490022403E-2</v>
      </c>
    </row>
    <row r="137" spans="1:15">
      <c r="A137" s="5">
        <f>'Rent-Index correl'!A137</f>
        <v>41729</v>
      </c>
      <c r="B137" s="8">
        <f>EXP('Rent-Index correl'!R136)*B136</f>
        <v>864.71509097469254</v>
      </c>
      <c r="C137" s="6">
        <f>'10Y'!G136/100</f>
        <v>2.8361329999999997E-2</v>
      </c>
      <c r="D137" s="6">
        <f>RentPrice!G136*D$1</f>
        <v>3.2760906925750816E-2</v>
      </c>
      <c r="E137" s="8">
        <f t="shared" si="24"/>
        <v>3.2498288843258041</v>
      </c>
      <c r="F137" s="8">
        <f t="shared" si="23"/>
        <v>852.43947187878575</v>
      </c>
      <c r="G137" s="6">
        <f t="shared" si="26"/>
        <v>2.4320981612667714E-2</v>
      </c>
      <c r="H137" s="6">
        <f t="shared" si="27"/>
        <v>4.1465999999999725E-4</v>
      </c>
      <c r="I137" s="6">
        <f t="shared" si="28"/>
        <v>2.9070458224841559E-2</v>
      </c>
      <c r="J137" s="8">
        <f t="shared" si="25"/>
        <v>2.7728045232996372E-2</v>
      </c>
      <c r="K137" s="6">
        <f>STDEV(G137:G$150)*SQRT(4)</f>
        <v>1.2043361279775341E-2</v>
      </c>
      <c r="L137" s="6">
        <f>STDEV(I137:I$150)*SQRT(4)</f>
        <v>1.6118240806706086E-2</v>
      </c>
      <c r="M137" s="6">
        <f t="shared" si="30"/>
        <v>1.313402706830007E-2</v>
      </c>
      <c r="N137" s="6">
        <f t="shared" si="31"/>
        <v>5.6288687435571728E-3</v>
      </c>
      <c r="O137" s="6">
        <f t="shared" si="29"/>
        <v>2.2824664604219946E-2</v>
      </c>
    </row>
    <row r="138" spans="1:15">
      <c r="A138" s="5">
        <f>'Rent-Index correl'!A138</f>
        <v>41820</v>
      </c>
      <c r="B138" s="8">
        <f>EXP('Rent-Index correl'!R137)*B137</f>
        <v>886.12494349901669</v>
      </c>
      <c r="C138" s="6">
        <f>'10Y'!G137/100</f>
        <v>2.7415999999999999E-2</v>
      </c>
      <c r="D138" s="6">
        <f>RentPrice!G137*D$1</f>
        <v>3.2228147746781032E-2</v>
      </c>
      <c r="E138" s="8">
        <f t="shared" si="24"/>
        <v>3.0006844626967832</v>
      </c>
      <c r="F138" s="8">
        <f t="shared" si="23"/>
        <v>873.42147051973006</v>
      </c>
      <c r="G138" s="6">
        <f t="shared" si="26"/>
        <v>2.4457882332891725E-2</v>
      </c>
      <c r="H138" s="6">
        <f t="shared" si="27"/>
        <v>-9.453299999999977E-4</v>
      </c>
      <c r="I138" s="6">
        <f t="shared" si="28"/>
        <v>2.4316017529042902E-2</v>
      </c>
      <c r="J138" s="8">
        <f t="shared" si="25"/>
        <v>2.3219887480464309E-2</v>
      </c>
      <c r="K138" s="6">
        <f>STDEV(G138:G$150)*SQRT(4)</f>
        <v>1.1450832230235575E-2</v>
      </c>
      <c r="L138" s="6">
        <f>STDEV(I138:I$150)*SQRT(4)</f>
        <v>1.5185744406486413E-2</v>
      </c>
      <c r="M138" s="6">
        <f t="shared" si="30"/>
        <v>1.2127121876037808E-2</v>
      </c>
      <c r="N138" s="6">
        <f t="shared" si="31"/>
        <v>5.197337946873346E-3</v>
      </c>
      <c r="O138" s="6">
        <f t="shared" si="29"/>
        <v>2.1353439360161902E-2</v>
      </c>
    </row>
    <row r="139" spans="1:15">
      <c r="A139" s="5">
        <f>'Rent-Index correl'!A139</f>
        <v>41912</v>
      </c>
      <c r="B139" s="8">
        <f>EXP('Rent-Index correl'!R138)*B138</f>
        <v>902.83097246871932</v>
      </c>
      <c r="C139" s="6">
        <f>'10Y'!G138/100</f>
        <v>2.5869670000000001E-2</v>
      </c>
      <c r="D139" s="6">
        <f>RentPrice!G138*D$1</f>
        <v>3.1847266209733077E-2</v>
      </c>
      <c r="E139" s="8">
        <f t="shared" si="24"/>
        <v>2.7488021902806299</v>
      </c>
      <c r="F139" s="8">
        <f t="shared" si="23"/>
        <v>888.11756027063109</v>
      </c>
      <c r="G139" s="6">
        <f t="shared" si="26"/>
        <v>1.867739106245863E-2</v>
      </c>
      <c r="H139" s="6">
        <f t="shared" si="27"/>
        <v>-1.5463299999999985E-3</v>
      </c>
      <c r="I139" s="6">
        <f t="shared" si="28"/>
        <v>1.6685898484498449E-2</v>
      </c>
      <c r="J139" s="8">
        <f t="shared" si="25"/>
        <v>1.5473803774836857E-2</v>
      </c>
      <c r="K139" s="6">
        <f>STDEV(G139:G$150)*SQRT(4)</f>
        <v>1.0437656657138262E-2</v>
      </c>
      <c r="L139" s="6">
        <f>STDEV(I139:I$150)*SQRT(4)</f>
        <v>1.5032243013306485E-2</v>
      </c>
      <c r="M139" s="6">
        <f t="shared" si="30"/>
        <v>1.1109151791552883E-2</v>
      </c>
      <c r="N139" s="6">
        <f t="shared" si="31"/>
        <v>4.7610650535226647E-3</v>
      </c>
      <c r="O139" s="6">
        <f t="shared" si="29"/>
        <v>1.9517122100514598E-2</v>
      </c>
    </row>
    <row r="140" spans="1:15">
      <c r="A140" s="5">
        <f>'Rent-Index correl'!A140</f>
        <v>42004</v>
      </c>
      <c r="B140" s="8">
        <f>EXP('Rent-Index correl'!R139)*B139</f>
        <v>915.31113331126653</v>
      </c>
      <c r="C140" s="6">
        <f>'10Y'!G139/100</f>
        <v>2.1116329999999999E-2</v>
      </c>
      <c r="D140" s="6">
        <f>RentPrice!G139*D$1</f>
        <v>3.1589557641497679E-2</v>
      </c>
      <c r="E140" s="8">
        <f t="shared" si="24"/>
        <v>2.4969199178644765</v>
      </c>
      <c r="F140" s="8">
        <f t="shared" si="23"/>
        <v>891.68526927225821</v>
      </c>
      <c r="G140" s="6">
        <f t="shared" si="26"/>
        <v>1.3728692406228241E-2</v>
      </c>
      <c r="H140" s="6">
        <f t="shared" si="27"/>
        <v>-4.7533400000000017E-3</v>
      </c>
      <c r="I140" s="6">
        <f t="shared" si="28"/>
        <v>4.0091112577711379E-3</v>
      </c>
      <c r="J140" s="8">
        <f t="shared" si="25"/>
        <v>2.5034607408776083E-3</v>
      </c>
      <c r="K140" s="6">
        <f>STDEV(G140:G$150)*SQRT(4)</f>
        <v>1.0572483332662854E-2</v>
      </c>
      <c r="L140" s="6">
        <f>STDEV(I140:I$150)*SQRT(4)</f>
        <v>1.5749090906883999E-2</v>
      </c>
      <c r="M140" s="6">
        <f t="shared" si="30"/>
        <v>1.0091181707067957E-2</v>
      </c>
      <c r="N140" s="6">
        <f t="shared" si="31"/>
        <v>4.3247921601719816E-3</v>
      </c>
      <c r="O140" s="6">
        <f t="shared" si="29"/>
        <v>1.8658692030905061E-2</v>
      </c>
    </row>
    <row r="141" spans="1:15">
      <c r="A141" s="5">
        <f>'Rent-Index correl'!A141</f>
        <v>42094</v>
      </c>
      <c r="B141" s="8">
        <f>EXP('Rent-Index correl'!R140)*B140</f>
        <v>923.03247949013837</v>
      </c>
      <c r="C141" s="6">
        <f>'10Y'!G140/100</f>
        <v>1.706533E-2</v>
      </c>
      <c r="D141" s="6">
        <f>RentPrice!G140*D$1</f>
        <v>3.1552491111227307E-2</v>
      </c>
      <c r="E141" s="8">
        <f t="shared" si="24"/>
        <v>2.2505133470225873</v>
      </c>
      <c r="F141" s="8">
        <f t="shared" si="23"/>
        <v>893.42364376074056</v>
      </c>
      <c r="G141" s="6">
        <f t="shared" si="26"/>
        <v>8.4003790484685811E-3</v>
      </c>
      <c r="H141" s="6">
        <f t="shared" si="27"/>
        <v>-4.050999999999999E-3</v>
      </c>
      <c r="I141" s="6">
        <f t="shared" si="28"/>
        <v>1.9476403095693795E-3</v>
      </c>
      <c r="J141" s="8">
        <f t="shared" si="25"/>
        <v>-6.3303179921862969E-4</v>
      </c>
      <c r="K141" s="6">
        <f>STDEV(G141:G$150)*SQRT(4)</f>
        <v>1.1142896337696096E-2</v>
      </c>
      <c r="L141" s="6">
        <f>STDEV(I141:I$150)*SQRT(4)</f>
        <v>1.4534110568400083E-2</v>
      </c>
      <c r="M141" s="6">
        <f t="shared" si="30"/>
        <v>9.0953414070283553E-3</v>
      </c>
      <c r="N141" s="6">
        <f t="shared" si="31"/>
        <v>3.8980034601550097E-3</v>
      </c>
      <c r="O141" s="6">
        <f t="shared" si="29"/>
        <v>1.8224139519576653E-2</v>
      </c>
    </row>
    <row r="142" spans="1:15">
      <c r="A142" s="5">
        <f>'Rent-Index correl'!A142</f>
        <v>42185</v>
      </c>
      <c r="B142" s="8">
        <f>EXP('Rent-Index correl'!R141)*B141</f>
        <v>932.95702364852366</v>
      </c>
      <c r="C142" s="6">
        <f>'10Y'!G141/100</f>
        <v>1.9829670000000001E-2</v>
      </c>
      <c r="D142" s="6">
        <f>RentPrice!G141*D$1</f>
        <v>3.1460520157328115E-2</v>
      </c>
      <c r="E142" s="8">
        <f t="shared" si="24"/>
        <v>2.001368925393566</v>
      </c>
      <c r="F142" s="8">
        <f t="shared" si="23"/>
        <v>911.49081307895517</v>
      </c>
      <c r="G142" s="6">
        <f t="shared" si="26"/>
        <v>1.0694714314187786E-2</v>
      </c>
      <c r="H142" s="6">
        <f t="shared" si="27"/>
        <v>2.7643400000000005E-3</v>
      </c>
      <c r="I142" s="6">
        <f t="shared" si="28"/>
        <v>2.0020641674686077E-2</v>
      </c>
      <c r="J142" s="8">
        <f t="shared" si="25"/>
        <v>1.6411246298582885E-2</v>
      </c>
      <c r="K142" s="6">
        <f>STDEV(G142:G$150)*SQRT(4)</f>
        <v>1.1053289666677932E-2</v>
      </c>
      <c r="L142" s="6">
        <f>STDEV(I142:I$150)*SQRT(4)</f>
        <v>1.0857816167772967E-2</v>
      </c>
      <c r="M142" s="6">
        <f t="shared" si="30"/>
        <v>8.0884362147660913E-3</v>
      </c>
      <c r="N142" s="6">
        <f t="shared" si="31"/>
        <v>3.4664726634711825E-3</v>
      </c>
      <c r="O142" s="6">
        <f t="shared" si="29"/>
        <v>1.7224443657455905E-2</v>
      </c>
    </row>
    <row r="143" spans="1:15">
      <c r="A143" s="5">
        <f>'Rent-Index correl'!A143</f>
        <v>42277</v>
      </c>
      <c r="B143" s="8">
        <f>EXP('Rent-Index correl'!R142)*B142</f>
        <v>952.33555278378674</v>
      </c>
      <c r="C143" s="6">
        <f>'10Y'!G142/100</f>
        <v>1.998867E-2</v>
      </c>
      <c r="D143" s="6">
        <f>RentPrice!G142*D$1</f>
        <v>3.10656497723126E-2</v>
      </c>
      <c r="E143" s="8">
        <f t="shared" si="24"/>
        <v>1.7494866529774127</v>
      </c>
      <c r="F143" s="8">
        <f t="shared" si="23"/>
        <v>934.05788887569406</v>
      </c>
      <c r="G143" s="6">
        <f t="shared" si="26"/>
        <v>2.05583068547937E-2</v>
      </c>
      <c r="H143" s="6">
        <f t="shared" si="27"/>
        <v>1.5899999999999942E-4</v>
      </c>
      <c r="I143" s="6">
        <f t="shared" si="28"/>
        <v>2.4456900668617217E-2</v>
      </c>
      <c r="J143" s="8">
        <f t="shared" si="25"/>
        <v>2.1527295700857801E-2</v>
      </c>
      <c r="K143" s="6">
        <f>STDEV(G143:G$150)*SQRT(4)</f>
        <v>1.1385600966521839E-2</v>
      </c>
      <c r="L143" s="6">
        <f>STDEV(I143:I$150)*SQRT(4)</f>
        <v>1.1521410296455472E-2</v>
      </c>
      <c r="M143" s="6">
        <f t="shared" si="30"/>
        <v>7.070466130281167E-3</v>
      </c>
      <c r="N143" s="6">
        <f t="shared" si="31"/>
        <v>3.0301997701204998E-3</v>
      </c>
      <c r="O143" s="6">
        <f t="shared" si="29"/>
        <v>1.6619480930767105E-2</v>
      </c>
    </row>
    <row r="144" spans="1:15">
      <c r="A144" s="5">
        <f>'Rent-Index correl'!A144</f>
        <v>42369</v>
      </c>
      <c r="B144" s="8">
        <f>EXP('Rent-Index correl'!R143)*B143</f>
        <v>974.83529527117548</v>
      </c>
      <c r="C144" s="6">
        <f>'10Y'!G143/100</f>
        <v>1.9157670000000002E-2</v>
      </c>
      <c r="D144" s="6">
        <f>RentPrice!G143*D$1</f>
        <v>3.0562247901172297E-2</v>
      </c>
      <c r="E144" s="8">
        <f t="shared" si="24"/>
        <v>1.4976043805612593</v>
      </c>
      <c r="F144" s="8">
        <f t="shared" si="23"/>
        <v>958.32693016845735</v>
      </c>
      <c r="G144" s="6">
        <f t="shared" si="26"/>
        <v>2.3351084701467559E-2</v>
      </c>
      <c r="H144" s="6">
        <f t="shared" si="27"/>
        <v>-8.3099999999999841E-4</v>
      </c>
      <c r="I144" s="6">
        <f t="shared" si="28"/>
        <v>2.565056714518147E-2</v>
      </c>
      <c r="J144" s="8">
        <f t="shared" si="25"/>
        <v>2.2860472308623606E-2</v>
      </c>
      <c r="K144" s="6">
        <f>STDEV(G144:G$150)*SQRT(4)</f>
        <v>1.1348812417856798E-2</v>
      </c>
      <c r="L144" s="6">
        <f>STDEV(I144:I$150)*SQRT(4)</f>
        <v>1.1113135417274442E-2</v>
      </c>
      <c r="M144" s="6">
        <f t="shared" si="30"/>
        <v>6.0524960457962419E-3</v>
      </c>
      <c r="N144" s="6">
        <f t="shared" si="31"/>
        <v>2.5939268767698181E-3</v>
      </c>
      <c r="O144" s="6">
        <f t="shared" si="29"/>
        <v>1.5707735308302394E-2</v>
      </c>
    </row>
    <row r="145" spans="1:15">
      <c r="A145" s="5">
        <f>'Rent-Index correl'!A145</f>
        <v>42460</v>
      </c>
      <c r="B145" s="8">
        <f>EXP('Rent-Index correl'!R144)*B144</f>
        <v>995.80609654036346</v>
      </c>
      <c r="C145" s="6">
        <f>'10Y'!G144/100</f>
        <v>1.609967E-2</v>
      </c>
      <c r="D145" s="6">
        <f>RentPrice!G144*D$1</f>
        <v>3.0074846354548268E-2</v>
      </c>
      <c r="E145" s="8">
        <f t="shared" si="24"/>
        <v>1.2484599589322383</v>
      </c>
      <c r="F145" s="8">
        <f t="shared" si="23"/>
        <v>978.58251207564092</v>
      </c>
      <c r="G145" s="6">
        <f t="shared" si="26"/>
        <v>2.1284027642252686E-2</v>
      </c>
      <c r="H145" s="6">
        <f t="shared" si="27"/>
        <v>-3.0580000000000017E-3</v>
      </c>
      <c r="I145" s="6">
        <f t="shared" si="28"/>
        <v>2.0916125367830229E-2</v>
      </c>
      <c r="J145" s="8">
        <f t="shared" si="25"/>
        <v>1.8074738402719642E-2</v>
      </c>
      <c r="K145" s="6">
        <f>STDEV(G145:G$150)*SQRT(4)</f>
        <v>8.8900703457589613E-3</v>
      </c>
      <c r="L145" s="6">
        <f>STDEV(I145:I$150)*SQRT(4)</f>
        <v>8.9638072896482558E-3</v>
      </c>
      <c r="M145" s="6">
        <f t="shared" si="30"/>
        <v>5.0455908535339787E-3</v>
      </c>
      <c r="N145" s="6">
        <f t="shared" si="31"/>
        <v>2.1623960800859908E-3</v>
      </c>
      <c r="O145" s="6">
        <f t="shared" si="29"/>
        <v>1.2564542287655628E-2</v>
      </c>
    </row>
    <row r="146" spans="1:15">
      <c r="A146" s="5">
        <f>'Rent-Index correl'!A146</f>
        <v>42551</v>
      </c>
      <c r="B146" s="8">
        <f>EXP('Rent-Index correl'!R145)*B145</f>
        <v>1007.8725674766023</v>
      </c>
      <c r="C146" s="6">
        <f>'10Y'!G145/100</f>
        <v>1.4719670000000001E-2</v>
      </c>
      <c r="D146" s="6">
        <f>RentPrice!G145*D$1</f>
        <v>2.9665024819544989E-2</v>
      </c>
      <c r="E146" s="8">
        <f t="shared" si="24"/>
        <v>0.99931553730321698</v>
      </c>
      <c r="F146" s="8">
        <f t="shared" si="23"/>
        <v>992.93171389539839</v>
      </c>
      <c r="G146" s="6">
        <f t="shared" si="26"/>
        <v>1.2044463042150864E-2</v>
      </c>
      <c r="H146" s="6">
        <f t="shared" si="27"/>
        <v>-1.3799999999999993E-3</v>
      </c>
      <c r="I146" s="6">
        <f t="shared" si="28"/>
        <v>1.455678585814024E-2</v>
      </c>
      <c r="J146" s="8">
        <f t="shared" si="25"/>
        <v>1.1074948628122656E-2</v>
      </c>
      <c r="K146" s="6">
        <f>STDEV(G146:G$150)*SQRT(4)</f>
        <v>3.6830503420074178E-3</v>
      </c>
      <c r="L146" s="6">
        <f>STDEV(I146:I$150)*SQRT(4)</f>
        <v>8.2357191741492201E-3</v>
      </c>
      <c r="M146" s="6">
        <f t="shared" si="30"/>
        <v>4.0386856612717155E-3</v>
      </c>
      <c r="N146" s="6">
        <f t="shared" si="31"/>
        <v>1.7308652834021635E-3</v>
      </c>
      <c r="O146" s="6">
        <f t="shared" si="29"/>
        <v>7.0015278134431085E-3</v>
      </c>
    </row>
    <row r="147" spans="1:15">
      <c r="A147" s="5">
        <f>'Rent-Index correl'!A147</f>
        <v>42643</v>
      </c>
      <c r="B147" s="8">
        <f>EXP('Rent-Index correl'!R146)*B146</f>
        <v>1016.3906411778785</v>
      </c>
      <c r="C147" s="6">
        <f>'10Y'!G146/100</f>
        <v>8.4110000000000001E-3</v>
      </c>
      <c r="D147" s="6">
        <f>RentPrice!G146*D$1</f>
        <v>2.948088818931853E-2</v>
      </c>
      <c r="E147" s="8">
        <f t="shared" si="24"/>
        <v>0.74743326488706363</v>
      </c>
      <c r="F147" s="8">
        <f t="shared" si="23"/>
        <v>1000.5095590684962</v>
      </c>
      <c r="G147" s="6">
        <f t="shared" si="26"/>
        <v>8.4160241043225847E-3</v>
      </c>
      <c r="H147" s="6">
        <f t="shared" si="27"/>
        <v>-6.3086700000000006E-3</v>
      </c>
      <c r="I147" s="6">
        <f t="shared" si="28"/>
        <v>7.6028140658556311E-3</v>
      </c>
      <c r="J147" s="8">
        <f t="shared" si="25"/>
        <v>3.8383441318429771E-3</v>
      </c>
      <c r="K147" s="6">
        <f>STDEV(G147:G$150)*SQRT(4)</f>
        <v>4.1006194838178207E-3</v>
      </c>
      <c r="L147" s="6">
        <f>STDEV(I147:I$150)*SQRT(4)</f>
        <v>9.5088458950115268E-3</v>
      </c>
      <c r="M147" s="6">
        <f t="shared" si="30"/>
        <v>3.0207155767867895E-3</v>
      </c>
      <c r="N147" s="6">
        <f t="shared" si="31"/>
        <v>1.2945923900514814E-3</v>
      </c>
      <c r="O147" s="6">
        <f t="shared" si="29"/>
        <v>6.4081435305540137E-3</v>
      </c>
    </row>
    <row r="148" spans="1:15">
      <c r="A148" s="5">
        <f>'Rent-Index correl'!A148</f>
        <v>42735</v>
      </c>
      <c r="B148" s="8">
        <f>EXP('Rent-Index correl'!R147)*B147</f>
        <v>1026.7727715756307</v>
      </c>
      <c r="C148" s="6">
        <f>'10Y'!G147/100</f>
        <v>1.2978E-2</v>
      </c>
      <c r="D148" s="6">
        <f>RentPrice!G147*D$1</f>
        <v>2.929999803264088E-2</v>
      </c>
      <c r="E148" s="8">
        <f t="shared" si="24"/>
        <v>0.49555099247091033</v>
      </c>
      <c r="F148" s="8">
        <f t="shared" si="23"/>
        <v>1018.5013371952678</v>
      </c>
      <c r="G148" s="6">
        <f t="shared" si="26"/>
        <v>1.0162887307035077E-2</v>
      </c>
      <c r="H148" s="6">
        <f t="shared" si="27"/>
        <v>4.5669999999999999E-3</v>
      </c>
      <c r="I148" s="6">
        <f t="shared" si="28"/>
        <v>1.7822840302999493E-2</v>
      </c>
      <c r="J148" s="8">
        <f t="shared" si="25"/>
        <v>1.2515708986319552E-2</v>
      </c>
      <c r="K148" s="6">
        <f>STDEV(G148:G$150)*SQRT(4)</f>
        <v>2.8395944000745928E-3</v>
      </c>
      <c r="L148" s="6">
        <f>STDEV(I148:I$150)*SQRT(4)</f>
        <v>1.3483883961274506E-3</v>
      </c>
      <c r="M148" s="6">
        <f t="shared" si="30"/>
        <v>2.0027454923018644E-3</v>
      </c>
      <c r="N148" s="6">
        <f t="shared" si="31"/>
        <v>8.5831949670079895E-4</v>
      </c>
      <c r="O148" s="6">
        <f t="shared" si="29"/>
        <v>4.3572283569103228E-3</v>
      </c>
    </row>
    <row r="149" spans="1:15">
      <c r="A149" s="5">
        <f>'Rent-Index correl'!A149</f>
        <v>42825</v>
      </c>
      <c r="B149" s="8">
        <f>EXP('Rent-Index correl'!R148)*B148</f>
        <v>1039.7046708606574</v>
      </c>
      <c r="C149" s="6">
        <f>'10Y'!G148/100</f>
        <v>1.3067E-2</v>
      </c>
      <c r="D149" s="6">
        <f>RentPrice!G148*D$1</f>
        <v>2.9149537766139169E-2</v>
      </c>
      <c r="E149" s="8">
        <f t="shared" si="24"/>
        <v>0.24914442162902123</v>
      </c>
      <c r="F149" s="8">
        <f t="shared" si="23"/>
        <v>1035.5470397703225</v>
      </c>
      <c r="G149" s="6">
        <f t="shared" si="26"/>
        <v>1.2516050585240119E-2</v>
      </c>
      <c r="H149" s="6">
        <f t="shared" si="27"/>
        <v>8.9000000000000537E-5</v>
      </c>
      <c r="I149" s="6">
        <f t="shared" si="28"/>
        <v>1.6597558339351771E-2</v>
      </c>
      <c r="J149" s="8">
        <f t="shared" si="25"/>
        <v>1.257571077484082E-2</v>
      </c>
      <c r="K149" s="6">
        <f>STDEV(G149:G$150)*SQRT(4)</f>
        <v>2.8256644095016152E-4</v>
      </c>
      <c r="L149" s="6">
        <f>STDEV(I149:I$150)*SQRT(4)</f>
        <v>1.7701917987765297E-4</v>
      </c>
      <c r="M149" s="6">
        <f t="shared" si="30"/>
        <v>1.0069051922622632E-3</v>
      </c>
      <c r="N149" s="6">
        <f t="shared" si="31"/>
        <v>4.315307966838271E-4</v>
      </c>
      <c r="O149" s="6">
        <f t="shared" si="29"/>
        <v>1.2604862272433516E-3</v>
      </c>
    </row>
    <row r="150" spans="1:15">
      <c r="A150" s="5">
        <f>'Rent-Index correl'!A150</f>
        <v>42916</v>
      </c>
      <c r="B150" s="8">
        <f>EXP('Rent-Index correl'!R149)*B149</f>
        <v>1053.0098188282188</v>
      </c>
      <c r="C150" s="6">
        <f>'10Y'!G149/100</f>
        <v>1.0936669999999999E-2</v>
      </c>
      <c r="D150" s="6">
        <f>RentPrice!G149*D$1</f>
        <v>2.8704759380327401E-2</v>
      </c>
      <c r="E150" s="8">
        <f t="shared" si="24"/>
        <v>0</v>
      </c>
      <c r="F150" s="8">
        <f t="shared" si="23"/>
        <v>1053.0098188282188</v>
      </c>
      <c r="G150" s="6">
        <f t="shared" si="26"/>
        <v>1.2715855231771727E-2</v>
      </c>
      <c r="H150" s="6">
        <f t="shared" si="27"/>
        <v>-2.1303300000000015E-3</v>
      </c>
      <c r="I150" s="6">
        <f t="shared" si="28"/>
        <v>1.672272980184334E-2</v>
      </c>
      <c r="J150" s="8">
        <f t="shared" si="25"/>
        <v>1.2715855231771727E-2</v>
      </c>
      <c r="K150" s="8"/>
      <c r="L150" s="6"/>
    </row>
    <row r="151" spans="1:15">
      <c r="A151" s="5"/>
      <c r="I151" s="8"/>
    </row>
    <row r="152" spans="1:15">
      <c r="A152" s="5"/>
      <c r="I152" s="8"/>
    </row>
    <row r="153" spans="1:15">
      <c r="A153" s="5"/>
    </row>
    <row r="154" spans="1:15">
      <c r="A154" s="5"/>
    </row>
    <row r="155" spans="1:15">
      <c r="A155" s="5"/>
    </row>
    <row r="156" spans="1:15">
      <c r="A156" s="5"/>
    </row>
    <row r="157" spans="1:15">
      <c r="A157" s="5"/>
    </row>
    <row r="158" spans="1:15">
      <c r="A158" s="5"/>
    </row>
    <row r="159" spans="1:15">
      <c r="A159" s="5"/>
    </row>
    <row r="160" spans="1:15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Master spreadsheet</vt:lpstr>
      <vt:lpstr>OECD HP</vt:lpstr>
      <vt:lpstr>OECD Rent</vt:lpstr>
      <vt:lpstr>RentPrice</vt:lpstr>
      <vt:lpstr>Rent-Index correl</vt:lpstr>
      <vt:lpstr>10Y</vt:lpstr>
      <vt:lpstr>GB forward</vt:lpstr>
      <vt:lpstr>Fig 10.3</vt:lpstr>
      <vt:lpstr>Fig 10.4</vt:lpstr>
      <vt:lpstr>COR_HP_IR</vt:lpstr>
      <vt:lpstr>COR_HP_q</vt:lpstr>
      <vt:lpstr>H</vt:lpstr>
      <vt:lpstr>sig_AR</vt:lpstr>
      <vt:lpstr>sig_HP</vt:lpstr>
      <vt:lpstr>sig_IR</vt:lpstr>
      <vt:lpstr>sig_q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buckner</cp:lastModifiedBy>
  <dcterms:created xsi:type="dcterms:W3CDTF">2018-01-26T14:51:12Z</dcterms:created>
  <dcterms:modified xsi:type="dcterms:W3CDTF">2019-07-04T15:20:59Z</dcterms:modified>
</cp:coreProperties>
</file>